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mc:AlternateContent xmlns:mc="http://schemas.openxmlformats.org/markup-compatibility/2006">
    <mc:Choice Requires="x15">
      <x15ac:absPath xmlns:x15ac="http://schemas.microsoft.com/office/spreadsheetml/2010/11/ac" url="C:\Users\Računovodstvo\Desktop\"/>
    </mc:Choice>
  </mc:AlternateContent>
  <bookViews>
    <workbookView xWindow="0" yWindow="0" windowWidth="28800" windowHeight="121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F264" i="3"/>
  <c r="Q3" i="3"/>
  <c r="I260" i="3"/>
  <c r="H260" i="3"/>
  <c r="E169" i="27"/>
  <c r="D1134" i="37" s="1"/>
  <c r="D169" i="27"/>
  <c r="A3" i="30"/>
  <c r="A3" i="33"/>
  <c r="A3" i="36"/>
  <c r="A3" i="27"/>
  <c r="A3" i="1"/>
  <c r="A5" i="42"/>
  <c r="F170" i="27"/>
  <c r="F171" i="27"/>
  <c r="F172" i="27"/>
  <c r="F173" i="27"/>
  <c r="F174" i="27"/>
  <c r="B1135" i="37"/>
  <c r="C1135" i="37"/>
  <c r="D1135" i="37"/>
  <c r="B1136" i="37"/>
  <c r="C1136" i="37"/>
  <c r="D1136" i="37"/>
  <c r="B1137" i="37"/>
  <c r="C1137" i="37"/>
  <c r="D1137" i="37"/>
  <c r="H1137" i="37" s="1"/>
  <c r="B1138" i="37"/>
  <c r="G1138" i="37" s="1"/>
  <c r="C1138" i="37"/>
  <c r="D1138" i="37"/>
  <c r="H1138" i="37"/>
  <c r="B1139" i="37"/>
  <c r="G1139" i="37" s="1"/>
  <c r="C1139" i="37"/>
  <c r="D1139" i="37"/>
  <c r="B1056" i="37"/>
  <c r="B1055" i="37"/>
  <c r="B1057" i="37"/>
  <c r="B1058" i="37"/>
  <c r="C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L32" i="37"/>
  <c r="K32" i="37"/>
  <c r="B2" i="37"/>
  <c r="B3" i="37"/>
  <c r="B4" i="37"/>
  <c r="B5" i="37"/>
  <c r="C5" i="37"/>
  <c r="G5" i="37" s="1"/>
  <c r="D5" i="37"/>
  <c r="B6" i="37"/>
  <c r="C6" i="37"/>
  <c r="G6" i="37" s="1"/>
  <c r="D6" i="37"/>
  <c r="B7" i="37"/>
  <c r="C7" i="37"/>
  <c r="G7" i="37" s="1"/>
  <c r="D7" i="37"/>
  <c r="B8" i="37"/>
  <c r="C8" i="37"/>
  <c r="G8" i="37" s="1"/>
  <c r="D8" i="37"/>
  <c r="B9" i="37"/>
  <c r="C9" i="37"/>
  <c r="G9" i="37" s="1"/>
  <c r="D9" i="37"/>
  <c r="B10" i="37"/>
  <c r="C10" i="37"/>
  <c r="G10" i="37" s="1"/>
  <c r="D10" i="37"/>
  <c r="B11" i="37"/>
  <c r="C11" i="37"/>
  <c r="G11" i="37" s="1"/>
  <c r="D11" i="37"/>
  <c r="B12" i="37"/>
  <c r="C12" i="37"/>
  <c r="G12" i="37" s="1"/>
  <c r="D12" i="37"/>
  <c r="B13" i="37"/>
  <c r="B14" i="37"/>
  <c r="G14" i="37" s="1"/>
  <c r="C14" i="37"/>
  <c r="D14" i="37"/>
  <c r="B15" i="37"/>
  <c r="C15" i="37"/>
  <c r="D15" i="37"/>
  <c r="B16" i="37"/>
  <c r="C16" i="37"/>
  <c r="D16" i="37"/>
  <c r="B17" i="37"/>
  <c r="G17" i="37" s="1"/>
  <c r="C17" i="37"/>
  <c r="D17" i="37"/>
  <c r="B18" i="37"/>
  <c r="G18" i="37" s="1"/>
  <c r="C18" i="37"/>
  <c r="D18" i="37"/>
  <c r="B19" i="37"/>
  <c r="B20" i="37"/>
  <c r="C20" i="37"/>
  <c r="D20" i="37"/>
  <c r="B21" i="37"/>
  <c r="C21" i="37"/>
  <c r="G21" i="37" s="1"/>
  <c r="D21" i="37"/>
  <c r="B22" i="37"/>
  <c r="C22" i="37"/>
  <c r="D22" i="37"/>
  <c r="B23" i="37"/>
  <c r="C23" i="37"/>
  <c r="D23" i="37"/>
  <c r="B24" i="37"/>
  <c r="C24" i="37"/>
  <c r="D24" i="37"/>
  <c r="B25" i="37"/>
  <c r="B26" i="37"/>
  <c r="G26" i="37" s="1"/>
  <c r="C26" i="37"/>
  <c r="D26" i="37"/>
  <c r="B27" i="37"/>
  <c r="G27" i="37" s="1"/>
  <c r="C27" i="37"/>
  <c r="D27" i="37"/>
  <c r="B28" i="37"/>
  <c r="G28" i="37" s="1"/>
  <c r="C28" i="37"/>
  <c r="D28" i="37"/>
  <c r="B29" i="37"/>
  <c r="G29" i="37" s="1"/>
  <c r="C29" i="37"/>
  <c r="D29" i="37"/>
  <c r="B30" i="37"/>
  <c r="G30" i="37" s="1"/>
  <c r="C30" i="37"/>
  <c r="D30" i="37"/>
  <c r="B31" i="37"/>
  <c r="G31" i="37" s="1"/>
  <c r="C31" i="37"/>
  <c r="D31" i="37"/>
  <c r="B32" i="37"/>
  <c r="G32" i="37" s="1"/>
  <c r="C32" i="37"/>
  <c r="D32" i="37"/>
  <c r="B33" i="37"/>
  <c r="B34" i="37"/>
  <c r="C34" i="37"/>
  <c r="D34" i="37"/>
  <c r="B35" i="37"/>
  <c r="C35" i="37"/>
  <c r="D35" i="37"/>
  <c r="B36" i="37"/>
  <c r="B37" i="37"/>
  <c r="G37" i="37" s="1"/>
  <c r="C37" i="37"/>
  <c r="D37" i="37"/>
  <c r="B38" i="37"/>
  <c r="C38" i="37"/>
  <c r="D38" i="37"/>
  <c r="B39" i="37"/>
  <c r="C39" i="37"/>
  <c r="G39" i="37" s="1"/>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G53" i="37" s="1"/>
  <c r="D53" i="37"/>
  <c r="B54" i="37"/>
  <c r="C54" i="37"/>
  <c r="D54" i="37"/>
  <c r="B55" i="37"/>
  <c r="B56" i="37"/>
  <c r="C56" i="37"/>
  <c r="D56" i="37"/>
  <c r="B57" i="37"/>
  <c r="C57" i="37"/>
  <c r="D57" i="37"/>
  <c r="B58" i="37"/>
  <c r="B59" i="37"/>
  <c r="C59" i="37"/>
  <c r="D59" i="37"/>
  <c r="G59" i="37" s="1"/>
  <c r="B60" i="37"/>
  <c r="C60" i="37"/>
  <c r="D60" i="37"/>
  <c r="B61" i="37"/>
  <c r="B62" i="37"/>
  <c r="C62" i="37"/>
  <c r="D62" i="37"/>
  <c r="B63" i="37"/>
  <c r="C63" i="37"/>
  <c r="D63" i="37"/>
  <c r="B64" i="37"/>
  <c r="B65" i="37"/>
  <c r="G65" i="37" s="1"/>
  <c r="C65" i="37"/>
  <c r="D65" i="37"/>
  <c r="B66" i="37"/>
  <c r="G66" i="37" s="1"/>
  <c r="C66" i="37"/>
  <c r="D66" i="37"/>
  <c r="B67" i="37"/>
  <c r="B68" i="37"/>
  <c r="C68" i="37"/>
  <c r="D68" i="37"/>
  <c r="B69" i="37"/>
  <c r="C69" i="37"/>
  <c r="D69" i="37"/>
  <c r="B70" i="37"/>
  <c r="B71" i="37"/>
  <c r="G71" i="37" s="1"/>
  <c r="C71" i="37"/>
  <c r="D71" i="37"/>
  <c r="B72" i="37"/>
  <c r="C72" i="37"/>
  <c r="H72" i="37" s="1"/>
  <c r="D72" i="37"/>
  <c r="B73" i="37"/>
  <c r="C73" i="37"/>
  <c r="D73" i="37"/>
  <c r="B74" i="37"/>
  <c r="C74" i="37"/>
  <c r="D74" i="37"/>
  <c r="B75" i="37"/>
  <c r="B76" i="37"/>
  <c r="B77" i="37"/>
  <c r="C77" i="37"/>
  <c r="G77" i="37"/>
  <c r="D77" i="37"/>
  <c r="B78" i="37"/>
  <c r="C78" i="37"/>
  <c r="D78" i="37"/>
  <c r="B79" i="37"/>
  <c r="C79" i="37"/>
  <c r="D79" i="37"/>
  <c r="G79" i="37" s="1"/>
  <c r="B80" i="37"/>
  <c r="C80" i="37"/>
  <c r="D80" i="37"/>
  <c r="B81" i="37"/>
  <c r="C81" i="37"/>
  <c r="D81" i="37"/>
  <c r="B82" i="37"/>
  <c r="C82" i="37"/>
  <c r="G82" i="37" s="1"/>
  <c r="D82" i="37"/>
  <c r="B83" i="37"/>
  <c r="C83" i="37"/>
  <c r="D83" i="37"/>
  <c r="B84" i="37"/>
  <c r="B85" i="37"/>
  <c r="C85" i="37"/>
  <c r="G85" i="37"/>
  <c r="D85" i="37"/>
  <c r="B86" i="37"/>
  <c r="C86" i="37"/>
  <c r="G86" i="37"/>
  <c r="D86" i="37"/>
  <c r="B87" i="37"/>
  <c r="C87" i="37"/>
  <c r="D87" i="37"/>
  <c r="B88" i="37"/>
  <c r="C88" i="37"/>
  <c r="D88" i="37"/>
  <c r="B89" i="37"/>
  <c r="G89" i="37" s="1"/>
  <c r="C89" i="37"/>
  <c r="D89" i="37"/>
  <c r="B90" i="37"/>
  <c r="C90" i="37"/>
  <c r="D90" i="37"/>
  <c r="H90" i="37" s="1"/>
  <c r="B91" i="37"/>
  <c r="B92" i="37"/>
  <c r="C92" i="37"/>
  <c r="D92" i="37"/>
  <c r="H92" i="37" s="1"/>
  <c r="B93" i="37"/>
  <c r="C93" i="37"/>
  <c r="D93" i="37"/>
  <c r="B94" i="37"/>
  <c r="G94" i="37" s="1"/>
  <c r="C94" i="37"/>
  <c r="D94" i="37"/>
  <c r="B95" i="37"/>
  <c r="C95" i="37"/>
  <c r="D95" i="37"/>
  <c r="B96" i="37"/>
  <c r="C96" i="37"/>
  <c r="D96" i="37"/>
  <c r="B97" i="37"/>
  <c r="C97" i="37"/>
  <c r="G97" i="37"/>
  <c r="D97" i="37"/>
  <c r="B98" i="37"/>
  <c r="C98" i="37"/>
  <c r="G98" i="37"/>
  <c r="D98" i="37"/>
  <c r="B99" i="37"/>
  <c r="B100" i="37"/>
  <c r="C100" i="37"/>
  <c r="D100" i="37"/>
  <c r="B101" i="37"/>
  <c r="C101" i="37"/>
  <c r="G101" i="37"/>
  <c r="D101" i="37"/>
  <c r="B102" i="37"/>
  <c r="C102" i="37"/>
  <c r="G102" i="37"/>
  <c r="D102" i="37"/>
  <c r="B103" i="37"/>
  <c r="C103" i="37"/>
  <c r="D103" i="37"/>
  <c r="B104" i="37"/>
  <c r="C104" i="37"/>
  <c r="D104" i="37"/>
  <c r="B105" i="37"/>
  <c r="G105" i="37" s="1"/>
  <c r="C105" i="37"/>
  <c r="D105" i="37"/>
  <c r="B106" i="37"/>
  <c r="B107" i="37"/>
  <c r="B108" i="37"/>
  <c r="C108" i="37"/>
  <c r="D108" i="37"/>
  <c r="B109" i="37"/>
  <c r="C109" i="37"/>
  <c r="D109" i="37"/>
  <c r="B110" i="37"/>
  <c r="C110" i="37"/>
  <c r="D110" i="37"/>
  <c r="B111" i="37"/>
  <c r="C111" i="37"/>
  <c r="G111" i="37" s="1"/>
  <c r="D111" i="37"/>
  <c r="B112" i="37"/>
  <c r="B113" i="37"/>
  <c r="C113" i="37"/>
  <c r="D113" i="37"/>
  <c r="B114" i="37"/>
  <c r="C114" i="37"/>
  <c r="D114" i="37"/>
  <c r="B115" i="37"/>
  <c r="C115" i="37"/>
  <c r="D115" i="37"/>
  <c r="B116" i="37"/>
  <c r="C116" i="37"/>
  <c r="D116" i="37"/>
  <c r="B117" i="37"/>
  <c r="C117" i="37"/>
  <c r="G117" i="37" s="1"/>
  <c r="D117" i="37"/>
  <c r="B118" i="37"/>
  <c r="C118" i="37"/>
  <c r="G118" i="37" s="1"/>
  <c r="D118" i="37"/>
  <c r="B119" i="37"/>
  <c r="C119" i="37"/>
  <c r="H119" i="37" s="1"/>
  <c r="D119" i="37"/>
  <c r="B120" i="37"/>
  <c r="B121" i="37"/>
  <c r="C121" i="37"/>
  <c r="G121" i="37" s="1"/>
  <c r="D121" i="37"/>
  <c r="B122" i="37"/>
  <c r="C122" i="37"/>
  <c r="G122" i="37" s="1"/>
  <c r="D122" i="37"/>
  <c r="B123" i="37"/>
  <c r="C123" i="37"/>
  <c r="G123" i="37" s="1"/>
  <c r="D123" i="37"/>
  <c r="B124" i="37"/>
  <c r="B125" i="37"/>
  <c r="B126" i="37"/>
  <c r="C126" i="37"/>
  <c r="D126" i="37"/>
  <c r="H126" i="37" s="1"/>
  <c r="B127" i="37"/>
  <c r="G127" i="37" s="1"/>
  <c r="C127" i="37"/>
  <c r="D127" i="37"/>
  <c r="B128" i="37"/>
  <c r="B129" i="37"/>
  <c r="C129" i="37"/>
  <c r="D129" i="37"/>
  <c r="B130" i="37"/>
  <c r="C130" i="37"/>
  <c r="D130" i="37"/>
  <c r="B131" i="37"/>
  <c r="B132" i="37"/>
  <c r="B133" i="37"/>
  <c r="C133" i="37"/>
  <c r="D133" i="37"/>
  <c r="B134" i="37"/>
  <c r="C134" i="37"/>
  <c r="D134" i="37"/>
  <c r="B135" i="37"/>
  <c r="C135" i="37"/>
  <c r="H135" i="37" s="1"/>
  <c r="D135" i="37"/>
  <c r="B136" i="37"/>
  <c r="C136" i="37"/>
  <c r="D136" i="37"/>
  <c r="H136" i="37" s="1"/>
  <c r="B137" i="37"/>
  <c r="B138" i="37"/>
  <c r="B139" i="37"/>
  <c r="C139" i="37"/>
  <c r="G139" i="37" s="1"/>
  <c r="D139" i="37"/>
  <c r="B140" i="37"/>
  <c r="C140" i="37"/>
  <c r="D140" i="37"/>
  <c r="H140" i="37" s="1"/>
  <c r="B141" i="37"/>
  <c r="G141" i="37" s="1"/>
  <c r="C141" i="37"/>
  <c r="D141" i="37"/>
  <c r="B142" i="37"/>
  <c r="G142" i="37" s="1"/>
  <c r="C142" i="37"/>
  <c r="D142" i="37"/>
  <c r="B143" i="37"/>
  <c r="C143" i="37"/>
  <c r="D143" i="37"/>
  <c r="B144" i="37"/>
  <c r="C144" i="37"/>
  <c r="D144" i="37"/>
  <c r="B145" i="37"/>
  <c r="C145" i="37"/>
  <c r="D145" i="37"/>
  <c r="B146" i="37"/>
  <c r="C146" i="37"/>
  <c r="G146" i="37" s="1"/>
  <c r="D146" i="37"/>
  <c r="B147" i="37"/>
  <c r="C147" i="37"/>
  <c r="D147" i="37"/>
  <c r="B148" i="37"/>
  <c r="C148" i="37"/>
  <c r="D148" i="37"/>
  <c r="B149" i="37"/>
  <c r="B150" i="37"/>
  <c r="B151" i="37"/>
  <c r="B152" i="37"/>
  <c r="C152" i="37"/>
  <c r="D152" i="37"/>
  <c r="B153" i="37"/>
  <c r="C153" i="37"/>
  <c r="G153" i="37"/>
  <c r="D153" i="37"/>
  <c r="B154" i="37"/>
  <c r="C154" i="37"/>
  <c r="G154" i="37"/>
  <c r="D154" i="37"/>
  <c r="B155" i="37"/>
  <c r="C155" i="37"/>
  <c r="D155" i="37"/>
  <c r="B156" i="37"/>
  <c r="C156" i="37"/>
  <c r="D156" i="37"/>
  <c r="B157" i="37"/>
  <c r="B158" i="37"/>
  <c r="C158" i="37"/>
  <c r="G158" i="37" s="1"/>
  <c r="D158" i="37"/>
  <c r="B159" i="37"/>
  <c r="C159" i="37"/>
  <c r="D159" i="37"/>
  <c r="B160" i="37"/>
  <c r="C160" i="37"/>
  <c r="D160" i="37"/>
  <c r="B161" i="37"/>
  <c r="B162" i="37"/>
  <c r="B163" i="37"/>
  <c r="C163" i="37"/>
  <c r="D163" i="37"/>
  <c r="B164" i="37"/>
  <c r="C164" i="37"/>
  <c r="H164" i="37" s="1"/>
  <c r="D164" i="37"/>
  <c r="B165" i="37"/>
  <c r="C165" i="37"/>
  <c r="G165" i="37" s="1"/>
  <c r="D165" i="37"/>
  <c r="B166" i="37"/>
  <c r="C166" i="37"/>
  <c r="D166" i="37"/>
  <c r="H166" i="37" s="1"/>
  <c r="B167" i="37"/>
  <c r="B168" i="37"/>
  <c r="C168" i="37"/>
  <c r="D168" i="37"/>
  <c r="H168" i="37" s="1"/>
  <c r="B169" i="37"/>
  <c r="C169" i="37"/>
  <c r="D169" i="37"/>
  <c r="B170" i="37"/>
  <c r="G170" i="37" s="1"/>
  <c r="C170" i="37"/>
  <c r="D170" i="37"/>
  <c r="B171" i="37"/>
  <c r="C171" i="37"/>
  <c r="H171" i="37" s="1"/>
  <c r="D171" i="37"/>
  <c r="B172" i="37"/>
  <c r="C172" i="37"/>
  <c r="D172" i="37"/>
  <c r="B173" i="37"/>
  <c r="C173" i="37"/>
  <c r="D173" i="37"/>
  <c r="B174" i="37"/>
  <c r="C174" i="37"/>
  <c r="D174" i="37"/>
  <c r="B175" i="37"/>
  <c r="B176" i="37"/>
  <c r="C176" i="37"/>
  <c r="D176" i="37"/>
  <c r="B177" i="37"/>
  <c r="G177" i="37" s="1"/>
  <c r="C177" i="37"/>
  <c r="D177" i="37"/>
  <c r="B178" i="37"/>
  <c r="C178" i="37"/>
  <c r="D178" i="37"/>
  <c r="H178" i="37" s="1"/>
  <c r="B179" i="37"/>
  <c r="C179" i="37"/>
  <c r="D179" i="37"/>
  <c r="B180" i="37"/>
  <c r="C180" i="37"/>
  <c r="D180" i="37"/>
  <c r="B181" i="37"/>
  <c r="C181" i="37"/>
  <c r="H181" i="37" s="1"/>
  <c r="D181" i="37"/>
  <c r="B182" i="37"/>
  <c r="C182" i="37"/>
  <c r="D182" i="37"/>
  <c r="B183" i="37"/>
  <c r="C183" i="37"/>
  <c r="G183" i="37"/>
  <c r="D183" i="37"/>
  <c r="B184" i="37"/>
  <c r="C184" i="37"/>
  <c r="D184" i="37"/>
  <c r="B185" i="37"/>
  <c r="C185" i="37"/>
  <c r="D185" i="37"/>
  <c r="B186" i="37"/>
  <c r="B187" i="37"/>
  <c r="C187" i="37"/>
  <c r="D187" i="37"/>
  <c r="B188" i="37"/>
  <c r="C188" i="37"/>
  <c r="D188" i="37"/>
  <c r="B189" i="37"/>
  <c r="C189" i="37"/>
  <c r="G189" i="37" s="1"/>
  <c r="D189" i="37"/>
  <c r="B190" i="37"/>
  <c r="C190" i="37"/>
  <c r="D190" i="37"/>
  <c r="B191" i="37"/>
  <c r="C191" i="37"/>
  <c r="D191" i="37"/>
  <c r="G191" i="37"/>
  <c r="B192" i="37"/>
  <c r="C192" i="37"/>
  <c r="D192" i="37"/>
  <c r="B193" i="37"/>
  <c r="C193" i="37"/>
  <c r="D193" i="37"/>
  <c r="B194" i="37"/>
  <c r="B195" i="37"/>
  <c r="B196" i="37"/>
  <c r="C196" i="37"/>
  <c r="D196" i="37"/>
  <c r="B197" i="37"/>
  <c r="G197" i="37" s="1"/>
  <c r="C197" i="37"/>
  <c r="D197" i="37"/>
  <c r="B198" i="37"/>
  <c r="C198" i="37"/>
  <c r="D198" i="37"/>
  <c r="B199" i="37"/>
  <c r="C199" i="37"/>
  <c r="D199" i="37"/>
  <c r="B200" i="37"/>
  <c r="B201" i="37"/>
  <c r="C201" i="37"/>
  <c r="D201" i="37"/>
  <c r="B202" i="37"/>
  <c r="C202" i="37"/>
  <c r="D202" i="37"/>
  <c r="B203" i="37"/>
  <c r="C203" i="37"/>
  <c r="D203" i="37"/>
  <c r="B204" i="37"/>
  <c r="C204" i="37"/>
  <c r="D204" i="37"/>
  <c r="H204" i="37" s="1"/>
  <c r="B205" i="37"/>
  <c r="C205" i="37"/>
  <c r="D205" i="37"/>
  <c r="B206" i="37"/>
  <c r="C206" i="37"/>
  <c r="D206" i="37"/>
  <c r="B207" i="37"/>
  <c r="C207" i="37"/>
  <c r="D207" i="37"/>
  <c r="B208" i="37"/>
  <c r="B209" i="37"/>
  <c r="C209" i="37"/>
  <c r="D209" i="37"/>
  <c r="B210" i="37"/>
  <c r="C210" i="37"/>
  <c r="D210" i="37"/>
  <c r="B211" i="37"/>
  <c r="C211" i="37"/>
  <c r="G211" i="37"/>
  <c r="D211" i="37"/>
  <c r="B212" i="37"/>
  <c r="C212" i="37"/>
  <c r="H212" i="37"/>
  <c r="D212" i="37"/>
  <c r="B213" i="37"/>
  <c r="B214" i="37"/>
  <c r="B215" i="37"/>
  <c r="C215" i="37"/>
  <c r="D215" i="37"/>
  <c r="B216" i="37"/>
  <c r="C216" i="37"/>
  <c r="D216" i="37"/>
  <c r="B217" i="37"/>
  <c r="B218" i="37"/>
  <c r="C218" i="37"/>
  <c r="D218" i="37"/>
  <c r="B219" i="37"/>
  <c r="C219" i="37"/>
  <c r="G219" i="37"/>
  <c r="D219" i="37"/>
  <c r="B220" i="37"/>
  <c r="C220" i="37"/>
  <c r="D220" i="37"/>
  <c r="B221" i="37"/>
  <c r="C221" i="37"/>
  <c r="D221" i="37"/>
  <c r="B222" i="37"/>
  <c r="B223" i="37"/>
  <c r="B224" i="37"/>
  <c r="C224" i="37"/>
  <c r="D224" i="37"/>
  <c r="B225" i="37"/>
  <c r="C225" i="37"/>
  <c r="D225" i="37"/>
  <c r="G225" i="37" s="1"/>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G237" i="37"/>
  <c r="D237" i="37"/>
  <c r="B238" i="37"/>
  <c r="C238" i="37"/>
  <c r="D238" i="37"/>
  <c r="B239" i="37"/>
  <c r="B240" i="37"/>
  <c r="C240" i="37"/>
  <c r="D240" i="37"/>
  <c r="B241" i="37"/>
  <c r="C241" i="37"/>
  <c r="D241" i="37"/>
  <c r="B242" i="37"/>
  <c r="B243" i="37"/>
  <c r="C243" i="37"/>
  <c r="D243" i="37"/>
  <c r="G243" i="37" s="1"/>
  <c r="B244" i="37"/>
  <c r="C244" i="37"/>
  <c r="D244" i="37"/>
  <c r="B245" i="37"/>
  <c r="C245" i="37"/>
  <c r="D245" i="37"/>
  <c r="B246" i="37"/>
  <c r="C246" i="37"/>
  <c r="D246" i="37"/>
  <c r="B247" i="37"/>
  <c r="B248" i="37"/>
  <c r="B249" i="37"/>
  <c r="G249" i="37" s="1"/>
  <c r="C249" i="37"/>
  <c r="D249" i="37"/>
  <c r="B250" i="37"/>
  <c r="C250" i="37"/>
  <c r="D250" i="37"/>
  <c r="B251" i="37"/>
  <c r="C251" i="37"/>
  <c r="D251" i="37"/>
  <c r="B252" i="37"/>
  <c r="C252" i="37"/>
  <c r="D252" i="37"/>
  <c r="B253" i="37"/>
  <c r="C253" i="37"/>
  <c r="G253" i="37" s="1"/>
  <c r="D253" i="37"/>
  <c r="B254" i="37"/>
  <c r="B255" i="37"/>
  <c r="C255" i="37"/>
  <c r="D255" i="37"/>
  <c r="B256" i="37"/>
  <c r="G256" i="37" s="1"/>
  <c r="C256" i="37"/>
  <c r="D256" i="37"/>
  <c r="B257" i="37"/>
  <c r="C257" i="37"/>
  <c r="H257" i="37" s="1"/>
  <c r="D257" i="37"/>
  <c r="B258" i="37"/>
  <c r="B259" i="37"/>
  <c r="B260" i="37"/>
  <c r="C260" i="37"/>
  <c r="D260" i="37"/>
  <c r="G260" i="37" s="1"/>
  <c r="B261" i="37"/>
  <c r="C261" i="37"/>
  <c r="D261" i="37"/>
  <c r="G261" i="37" s="1"/>
  <c r="B262" i="37"/>
  <c r="C262" i="37"/>
  <c r="D262" i="37"/>
  <c r="G262" i="37" s="1"/>
  <c r="B263" i="37"/>
  <c r="B264" i="37"/>
  <c r="C264" i="37"/>
  <c r="G264" i="37" s="1"/>
  <c r="D264" i="37"/>
  <c r="B265" i="37"/>
  <c r="C265" i="37"/>
  <c r="G265" i="37" s="1"/>
  <c r="D265" i="37"/>
  <c r="B266" i="37"/>
  <c r="C266" i="37"/>
  <c r="G266" i="37" s="1"/>
  <c r="D266" i="37"/>
  <c r="B267" i="37"/>
  <c r="B268" i="37"/>
  <c r="G268" i="37" s="1"/>
  <c r="C268" i="37"/>
  <c r="D268" i="37"/>
  <c r="B269" i="37"/>
  <c r="G269" i="37" s="1"/>
  <c r="C269" i="37"/>
  <c r="D269" i="37"/>
  <c r="B270" i="37"/>
  <c r="C270" i="37"/>
  <c r="D270" i="37"/>
  <c r="B271" i="37"/>
  <c r="C271" i="37"/>
  <c r="D271" i="37"/>
  <c r="B272" i="37"/>
  <c r="G272" i="37" s="1"/>
  <c r="C272" i="37"/>
  <c r="D272" i="37"/>
  <c r="B273" i="37"/>
  <c r="B274" i="37"/>
  <c r="G274" i="37" s="1"/>
  <c r="C274" i="37"/>
  <c r="D274" i="37"/>
  <c r="B275" i="37"/>
  <c r="G275" i="37" s="1"/>
  <c r="C275" i="37"/>
  <c r="D275" i="37"/>
  <c r="B276" i="37"/>
  <c r="C276" i="37"/>
  <c r="D276" i="37"/>
  <c r="B277" i="37"/>
  <c r="C277" i="37"/>
  <c r="D277" i="37"/>
  <c r="B278" i="37"/>
  <c r="G278" i="37" s="1"/>
  <c r="C278" i="37"/>
  <c r="D278" i="37"/>
  <c r="B279" i="37"/>
  <c r="G279" i="37" s="1"/>
  <c r="C279" i="37"/>
  <c r="D279" i="37"/>
  <c r="B280" i="37"/>
  <c r="B281" i="37"/>
  <c r="B282" i="37"/>
  <c r="B283" i="37"/>
  <c r="B284" i="37"/>
  <c r="B285" i="37"/>
  <c r="G285" i="37" s="1"/>
  <c r="C285" i="37"/>
  <c r="D285" i="37"/>
  <c r="B286" i="37"/>
  <c r="C286" i="37"/>
  <c r="D286" i="37"/>
  <c r="B287" i="37"/>
  <c r="C287" i="37"/>
  <c r="G287" i="37" s="1"/>
  <c r="D287" i="37"/>
  <c r="B288" i="37"/>
  <c r="C288" i="37"/>
  <c r="D288" i="37"/>
  <c r="B289" i="37"/>
  <c r="C289" i="37"/>
  <c r="D289" i="37"/>
  <c r="B290" i="37"/>
  <c r="B291" i="37"/>
  <c r="B292" i="37"/>
  <c r="B293" i="37"/>
  <c r="C293" i="37"/>
  <c r="D293" i="37"/>
  <c r="B294" i="37"/>
  <c r="G294" i="37" s="1"/>
  <c r="C294" i="37"/>
  <c r="D294" i="37"/>
  <c r="B295" i="37"/>
  <c r="G295" i="37" s="1"/>
  <c r="C295" i="37"/>
  <c r="D295" i="37"/>
  <c r="B296" i="37"/>
  <c r="B297" i="37"/>
  <c r="G297" i="37" s="1"/>
  <c r="C297" i="37"/>
  <c r="D297" i="37"/>
  <c r="B298" i="37"/>
  <c r="C298" i="37"/>
  <c r="D298" i="37"/>
  <c r="B299" i="37"/>
  <c r="C299" i="37"/>
  <c r="D299" i="37"/>
  <c r="B300" i="37"/>
  <c r="C300" i="37"/>
  <c r="D300" i="37"/>
  <c r="B301" i="37"/>
  <c r="G301" i="37" s="1"/>
  <c r="C301" i="37"/>
  <c r="D301" i="37"/>
  <c r="B302" i="37"/>
  <c r="C302" i="37"/>
  <c r="D302" i="37"/>
  <c r="B303" i="37"/>
  <c r="B304" i="37"/>
  <c r="B305" i="37"/>
  <c r="G305" i="37" s="1"/>
  <c r="C305" i="37"/>
  <c r="D305" i="37"/>
  <c r="B306" i="37"/>
  <c r="C306" i="37"/>
  <c r="D306" i="37"/>
  <c r="B307" i="37"/>
  <c r="C307" i="37"/>
  <c r="D307" i="37"/>
  <c r="B308" i="37"/>
  <c r="C308" i="37"/>
  <c r="D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B320" i="37"/>
  <c r="C320" i="37"/>
  <c r="D320" i="37"/>
  <c r="B321" i="37"/>
  <c r="G321" i="37" s="1"/>
  <c r="C321" i="37"/>
  <c r="D321" i="37"/>
  <c r="B322" i="37"/>
  <c r="C322" i="37"/>
  <c r="D322" i="37"/>
  <c r="B323" i="37"/>
  <c r="B324" i="37"/>
  <c r="C324" i="37"/>
  <c r="G324" i="37" s="1"/>
  <c r="D324" i="37"/>
  <c r="B325" i="37"/>
  <c r="C325" i="37"/>
  <c r="D325" i="37"/>
  <c r="B326" i="37"/>
  <c r="C326" i="37"/>
  <c r="D326" i="37"/>
  <c r="B327" i="37"/>
  <c r="C327" i="37"/>
  <c r="D327" i="37"/>
  <c r="B328" i="37"/>
  <c r="B329" i="37"/>
  <c r="G329" i="37" s="1"/>
  <c r="C329" i="37"/>
  <c r="D329" i="37"/>
  <c r="B330" i="37"/>
  <c r="C330" i="37"/>
  <c r="D330" i="37"/>
  <c r="B331" i="37"/>
  <c r="B332" i="37"/>
  <c r="C332" i="37"/>
  <c r="D332" i="37"/>
  <c r="B333" i="37"/>
  <c r="C333" i="37"/>
  <c r="D333" i="37"/>
  <c r="B334" i="37"/>
  <c r="G334" i="37" s="1"/>
  <c r="C334" i="37"/>
  <c r="D334" i="37"/>
  <c r="B335" i="37"/>
  <c r="G335" i="37" s="1"/>
  <c r="C335" i="37"/>
  <c r="D335" i="37"/>
  <c r="B336" i="37"/>
  <c r="B337" i="37"/>
  <c r="B338" i="37"/>
  <c r="C338" i="37"/>
  <c r="D338" i="37"/>
  <c r="B339" i="37"/>
  <c r="C339" i="37"/>
  <c r="D339" i="37"/>
  <c r="B340" i="37"/>
  <c r="B341" i="37"/>
  <c r="G341" i="37" s="1"/>
  <c r="C341" i="37"/>
  <c r="D341" i="37"/>
  <c r="B342" i="37"/>
  <c r="B343" i="37"/>
  <c r="B344" i="37"/>
  <c r="B345" i="37"/>
  <c r="C345" i="37"/>
  <c r="G345" i="37" s="1"/>
  <c r="D345" i="37"/>
  <c r="B346" i="37"/>
  <c r="C346" i="37"/>
  <c r="D346" i="37"/>
  <c r="B347" i="37"/>
  <c r="C347" i="37"/>
  <c r="D347" i="37"/>
  <c r="B348" i="37"/>
  <c r="B349" i="37"/>
  <c r="C349" i="37"/>
  <c r="D349" i="37"/>
  <c r="B350" i="37"/>
  <c r="G350" i="37" s="1"/>
  <c r="C350" i="37"/>
  <c r="D350" i="37"/>
  <c r="B351" i="37"/>
  <c r="C351" i="37"/>
  <c r="D351" i="37"/>
  <c r="B352" i="37"/>
  <c r="C352" i="37"/>
  <c r="D352" i="37"/>
  <c r="B353" i="37"/>
  <c r="C353" i="37"/>
  <c r="D353" i="37"/>
  <c r="B354" i="37"/>
  <c r="G354" i="37" s="1"/>
  <c r="C354" i="37"/>
  <c r="D354" i="37"/>
  <c r="B355" i="37"/>
  <c r="B356" i="37"/>
  <c r="B357" i="37"/>
  <c r="C357" i="37"/>
  <c r="D357" i="37"/>
  <c r="B358" i="37"/>
  <c r="G358" i="37" s="1"/>
  <c r="C358" i="37"/>
  <c r="D358" i="37"/>
  <c r="B359" i="37"/>
  <c r="C359" i="37"/>
  <c r="D359" i="37"/>
  <c r="B360" i="37"/>
  <c r="C360" i="37"/>
  <c r="D360" i="37"/>
  <c r="B361" i="37"/>
  <c r="B362" i="37"/>
  <c r="C362" i="37"/>
  <c r="D362" i="37"/>
  <c r="B363" i="37"/>
  <c r="C363" i="37"/>
  <c r="D363" i="37"/>
  <c r="B364" i="37"/>
  <c r="C364" i="37"/>
  <c r="D364" i="37"/>
  <c r="B365" i="37"/>
  <c r="G365" i="37" s="1"/>
  <c r="C365" i="37"/>
  <c r="D365" i="37"/>
  <c r="B366" i="37"/>
  <c r="G366" i="37" s="1"/>
  <c r="C366" i="37"/>
  <c r="D366" i="37"/>
  <c r="B367" i="37"/>
  <c r="C367" i="37"/>
  <c r="D367" i="37"/>
  <c r="B368" i="37"/>
  <c r="C368" i="37"/>
  <c r="D368" i="37"/>
  <c r="G368" i="37" s="1"/>
  <c r="B369" i="37"/>
  <c r="C369" i="37"/>
  <c r="D369" i="37"/>
  <c r="G369" i="37" s="1"/>
  <c r="B370" i="37"/>
  <c r="B371" i="37"/>
  <c r="C371" i="37"/>
  <c r="D371" i="37"/>
  <c r="B372" i="37"/>
  <c r="C372" i="37"/>
  <c r="D372" i="37"/>
  <c r="B373" i="37"/>
  <c r="G373" i="37" s="1"/>
  <c r="C373" i="37"/>
  <c r="D373" i="37"/>
  <c r="B374" i="37"/>
  <c r="G374" i="37" s="1"/>
  <c r="C374" i="37"/>
  <c r="D374" i="37"/>
  <c r="B375" i="37"/>
  <c r="B376" i="37"/>
  <c r="C376" i="37"/>
  <c r="D376" i="37"/>
  <c r="B377" i="37"/>
  <c r="C377" i="37"/>
  <c r="D377" i="37"/>
  <c r="B378" i="37"/>
  <c r="C378" i="37"/>
  <c r="D378" i="37"/>
  <c r="B379" i="37"/>
  <c r="G379" i="37" s="1"/>
  <c r="C379" i="37"/>
  <c r="D379" i="37"/>
  <c r="B380" i="37"/>
  <c r="B381" i="37"/>
  <c r="C381" i="37"/>
  <c r="D381" i="37"/>
  <c r="G381" i="37"/>
  <c r="B382" i="37"/>
  <c r="C382" i="37"/>
  <c r="D382" i="37"/>
  <c r="G382" i="37"/>
  <c r="B383" i="37"/>
  <c r="B384" i="37"/>
  <c r="C384" i="37"/>
  <c r="D384" i="37"/>
  <c r="B385" i="37"/>
  <c r="G385" i="37" s="1"/>
  <c r="C385" i="37"/>
  <c r="D385" i="37"/>
  <c r="B386" i="37"/>
  <c r="G386" i="37" s="1"/>
  <c r="C386" i="37"/>
  <c r="D386" i="37"/>
  <c r="B387" i="37"/>
  <c r="C387" i="37"/>
  <c r="D387" i="37"/>
  <c r="B388" i="37"/>
  <c r="B389" i="37"/>
  <c r="B390" i="37"/>
  <c r="G390" i="37" s="1"/>
  <c r="C390" i="37"/>
  <c r="D390" i="37"/>
  <c r="B391" i="37"/>
  <c r="C391" i="37"/>
  <c r="D391" i="37"/>
  <c r="B392" i="37"/>
  <c r="B393" i="37"/>
  <c r="G393" i="37" s="1"/>
  <c r="C393" i="37"/>
  <c r="D393" i="37"/>
  <c r="B394" i="37"/>
  <c r="B395" i="37"/>
  <c r="G395" i="37" s="1"/>
  <c r="C395" i="37"/>
  <c r="D395" i="37"/>
  <c r="B396" i="37"/>
  <c r="C396" i="37"/>
  <c r="D396" i="37"/>
  <c r="B397" i="37"/>
  <c r="C397" i="37"/>
  <c r="D397" i="37"/>
  <c r="B398" i="37"/>
  <c r="G398" i="37" s="1"/>
  <c r="C398" i="37"/>
  <c r="D398" i="37"/>
  <c r="B399" i="37"/>
  <c r="B400" i="37"/>
  <c r="B401" i="37"/>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C416" i="37"/>
  <c r="D416" i="37"/>
  <c r="B417" i="37"/>
  <c r="C417" i="37"/>
  <c r="D417" i="37"/>
  <c r="B418" i="37"/>
  <c r="B419" i="37"/>
  <c r="C419" i="37"/>
  <c r="D419" i="37"/>
  <c r="G419" i="37" s="1"/>
  <c r="B420" i="37"/>
  <c r="C420" i="37"/>
  <c r="D420" i="37"/>
  <c r="G420" i="37" s="1"/>
  <c r="B421" i="37"/>
  <c r="B422" i="37"/>
  <c r="C422" i="37"/>
  <c r="D422" i="37"/>
  <c r="B423" i="37"/>
  <c r="C423" i="37"/>
  <c r="D423" i="37"/>
  <c r="B424" i="37"/>
  <c r="G424" i="37" s="1"/>
  <c r="C424" i="37"/>
  <c r="D424" i="37"/>
  <c r="B425" i="37"/>
  <c r="G425" i="37" s="1"/>
  <c r="C425" i="37"/>
  <c r="D425" i="37"/>
  <c r="B426" i="37"/>
  <c r="B427" i="37"/>
  <c r="C427" i="37"/>
  <c r="D427" i="37"/>
  <c r="B428" i="37"/>
  <c r="C428" i="37"/>
  <c r="D428" i="37"/>
  <c r="B429" i="37"/>
  <c r="C429" i="37"/>
  <c r="D429" i="37"/>
  <c r="B430" i="37"/>
  <c r="G430" i="37" s="1"/>
  <c r="C430" i="37"/>
  <c r="D430" i="37"/>
  <c r="B431" i="37"/>
  <c r="C431" i="37"/>
  <c r="D431" i="37"/>
  <c r="B432" i="37"/>
  <c r="C432" i="37"/>
  <c r="G432" i="37" s="1"/>
  <c r="D432" i="37"/>
  <c r="B433" i="37"/>
  <c r="B434" i="37"/>
  <c r="C434" i="37"/>
  <c r="D434" i="37"/>
  <c r="B435" i="37"/>
  <c r="C435" i="37"/>
  <c r="D435" i="37"/>
  <c r="B436" i="37"/>
  <c r="C436" i="37"/>
  <c r="D436" i="37"/>
  <c r="B437" i="37"/>
  <c r="G437" i="37" s="1"/>
  <c r="C437" i="37"/>
  <c r="D437" i="37"/>
  <c r="B438" i="37"/>
  <c r="B439" i="37"/>
  <c r="G439" i="37" s="1"/>
  <c r="C439" i="37"/>
  <c r="D439" i="37"/>
  <c r="B440" i="37"/>
  <c r="G440" i="37" s="1"/>
  <c r="C440" i="37"/>
  <c r="D440" i="37"/>
  <c r="B441" i="37"/>
  <c r="G441" i="37" s="1"/>
  <c r="C441" i="37"/>
  <c r="D441" i="37"/>
  <c r="B442" i="37"/>
  <c r="G442" i="37" s="1"/>
  <c r="C442" i="37"/>
  <c r="D442" i="37"/>
  <c r="B443" i="37"/>
  <c r="G443" i="37" s="1"/>
  <c r="C443" i="37"/>
  <c r="D443" i="37"/>
  <c r="B444" i="37"/>
  <c r="G444" i="37" s="1"/>
  <c r="C444" i="37"/>
  <c r="D444" i="37"/>
  <c r="B445" i="37"/>
  <c r="G445" i="37" s="1"/>
  <c r="C445" i="37"/>
  <c r="D445" i="37"/>
  <c r="B446" i="37"/>
  <c r="B447" i="37"/>
  <c r="C447" i="37"/>
  <c r="D447" i="37"/>
  <c r="B448" i="37"/>
  <c r="G448" i="37" s="1"/>
  <c r="C448" i="37"/>
  <c r="D448" i="37"/>
  <c r="B449" i="37"/>
  <c r="C449" i="37"/>
  <c r="D449" i="37"/>
  <c r="B450" i="37"/>
  <c r="B451" i="37"/>
  <c r="B452" i="37"/>
  <c r="G452" i="37" s="1"/>
  <c r="C452" i="37"/>
  <c r="D452" i="37"/>
  <c r="B453" i="37"/>
  <c r="C453" i="37"/>
  <c r="D453" i="37"/>
  <c r="B454" i="37"/>
  <c r="B455" i="37"/>
  <c r="C455" i="37"/>
  <c r="D455" i="37"/>
  <c r="B456" i="37"/>
  <c r="C456" i="37"/>
  <c r="D456" i="37"/>
  <c r="B457" i="37"/>
  <c r="B458" i="37"/>
  <c r="G458" i="37" s="1"/>
  <c r="C458" i="37"/>
  <c r="D458" i="37"/>
  <c r="B459" i="37"/>
  <c r="G459" i="37" s="1"/>
  <c r="C459" i="37"/>
  <c r="D459" i="37"/>
  <c r="B460" i="37"/>
  <c r="B461" i="37"/>
  <c r="G461" i="37" s="1"/>
  <c r="C461" i="37"/>
  <c r="D461" i="37"/>
  <c r="B462" i="37"/>
  <c r="G462" i="37" s="1"/>
  <c r="C462" i="37"/>
  <c r="D462" i="37"/>
  <c r="B463" i="37"/>
  <c r="B464" i="37"/>
  <c r="B465" i="37"/>
  <c r="C465" i="37"/>
  <c r="D465" i="37"/>
  <c r="B466" i="37"/>
  <c r="C466" i="37"/>
  <c r="D466" i="37"/>
  <c r="B467" i="37"/>
  <c r="C467" i="37"/>
  <c r="G467" i="37" s="1"/>
  <c r="D467" i="37"/>
  <c r="B468" i="37"/>
  <c r="C468" i="37"/>
  <c r="D468" i="37"/>
  <c r="H468" i="37" s="1"/>
  <c r="B469" i="37"/>
  <c r="B470" i="37"/>
  <c r="C470" i="37"/>
  <c r="D470" i="37"/>
  <c r="B471" i="37"/>
  <c r="C471" i="37"/>
  <c r="D471" i="37"/>
  <c r="B472" i="37"/>
  <c r="B473" i="37"/>
  <c r="C473" i="37"/>
  <c r="D473" i="37"/>
  <c r="B474" i="37"/>
  <c r="C474" i="37"/>
  <c r="D474" i="37"/>
  <c r="B475" i="37"/>
  <c r="B476" i="37"/>
  <c r="B477" i="37"/>
  <c r="C477" i="37"/>
  <c r="D477" i="37"/>
  <c r="G477" i="37"/>
  <c r="B478" i="37"/>
  <c r="C478" i="37"/>
  <c r="D478" i="37"/>
  <c r="G478" i="37"/>
  <c r="B479" i="37"/>
  <c r="C479" i="37"/>
  <c r="D479" i="37"/>
  <c r="G479" i="37"/>
  <c r="B480" i="37"/>
  <c r="C480" i="37"/>
  <c r="D480" i="37"/>
  <c r="G480" i="37"/>
  <c r="B481" i="37"/>
  <c r="B482" i="37"/>
  <c r="C482" i="37"/>
  <c r="D482" i="37"/>
  <c r="B483" i="37"/>
  <c r="G483" i="37" s="1"/>
  <c r="C483" i="37"/>
  <c r="D483" i="37"/>
  <c r="B484" i="37"/>
  <c r="G484" i="37" s="1"/>
  <c r="C484" i="37"/>
  <c r="D484" i="37"/>
  <c r="B485" i="37"/>
  <c r="C485" i="37"/>
  <c r="H485" i="37" s="1"/>
  <c r="D485" i="37"/>
  <c r="B486" i="37"/>
  <c r="B487" i="37"/>
  <c r="C487" i="37"/>
  <c r="G487" i="37" s="1"/>
  <c r="D487" i="37"/>
  <c r="B488" i="37"/>
  <c r="C488" i="37"/>
  <c r="D488" i="37"/>
  <c r="H488" i="37" s="1"/>
  <c r="B489" i="37"/>
  <c r="C489" i="37"/>
  <c r="D489" i="37"/>
  <c r="B490" i="37"/>
  <c r="C490" i="37"/>
  <c r="D490" i="37"/>
  <c r="B491" i="37"/>
  <c r="C491" i="37"/>
  <c r="G491" i="37" s="1"/>
  <c r="D491" i="37"/>
  <c r="B492" i="37"/>
  <c r="C492" i="37"/>
  <c r="D492" i="37"/>
  <c r="H492" i="37" s="1"/>
  <c r="B493" i="37"/>
  <c r="B494" i="37"/>
  <c r="C494" i="37"/>
  <c r="D494" i="37"/>
  <c r="B495" i="37"/>
  <c r="C495" i="37"/>
  <c r="D495" i="37"/>
  <c r="B496" i="37"/>
  <c r="C496" i="37"/>
  <c r="D496" i="37"/>
  <c r="B497" i="37"/>
  <c r="G497" i="37" s="1"/>
  <c r="C497" i="37"/>
  <c r="D497" i="37"/>
  <c r="B498" i="37"/>
  <c r="B499" i="37"/>
  <c r="G499" i="37" s="1"/>
  <c r="C499" i="37"/>
  <c r="D499" i="37"/>
  <c r="B500" i="37"/>
  <c r="G500" i="37" s="1"/>
  <c r="C500" i="37"/>
  <c r="D500" i="37"/>
  <c r="B501" i="37"/>
  <c r="G501" i="37" s="1"/>
  <c r="C501" i="37"/>
  <c r="D501" i="37"/>
  <c r="B502" i="37"/>
  <c r="G502" i="37" s="1"/>
  <c r="C502" i="37"/>
  <c r="D502" i="37"/>
  <c r="B503" i="37"/>
  <c r="G503" i="37" s="1"/>
  <c r="C503" i="37"/>
  <c r="D503" i="37"/>
  <c r="B504" i="37"/>
  <c r="G504" i="37" s="1"/>
  <c r="C504" i="37"/>
  <c r="D504" i="37"/>
  <c r="B505" i="37"/>
  <c r="G505" i="37" s="1"/>
  <c r="C505" i="37"/>
  <c r="D505" i="37"/>
  <c r="B506" i="37"/>
  <c r="B507" i="37"/>
  <c r="B508" i="37"/>
  <c r="C508" i="37"/>
  <c r="D508" i="37"/>
  <c r="B509" i="37"/>
  <c r="C509" i="37"/>
  <c r="D509" i="37"/>
  <c r="B510" i="37"/>
  <c r="B511" i="37"/>
  <c r="G511" i="37" s="1"/>
  <c r="C511" i="37"/>
  <c r="D511" i="37"/>
  <c r="B512" i="37"/>
  <c r="C512" i="37"/>
  <c r="D512" i="37"/>
  <c r="B513" i="37"/>
  <c r="B514" i="37"/>
  <c r="C514" i="37"/>
  <c r="G514" i="37" s="1"/>
  <c r="D514" i="37"/>
  <c r="B515" i="37"/>
  <c r="C515" i="37"/>
  <c r="D515" i="37"/>
  <c r="B516" i="37"/>
  <c r="B517" i="37"/>
  <c r="C517" i="37"/>
  <c r="D517" i="37"/>
  <c r="B518" i="37"/>
  <c r="C518" i="37"/>
  <c r="D518" i="37"/>
  <c r="B519" i="37"/>
  <c r="B520" i="37"/>
  <c r="B521" i="37"/>
  <c r="B522" i="37"/>
  <c r="G522" i="37" s="1"/>
  <c r="C522" i="37"/>
  <c r="D522" i="37"/>
  <c r="B523" i="37"/>
  <c r="G523" i="37" s="1"/>
  <c r="C523" i="37"/>
  <c r="D523" i="37"/>
  <c r="B524" i="37"/>
  <c r="G524" i="37" s="1"/>
  <c r="C524" i="37"/>
  <c r="D524" i="37"/>
  <c r="B525" i="37"/>
  <c r="G525" i="37" s="1"/>
  <c r="C525" i="37"/>
  <c r="D525" i="37"/>
  <c r="B526" i="37"/>
  <c r="B527" i="37"/>
  <c r="C527" i="37"/>
  <c r="D527" i="37"/>
  <c r="B528" i="37"/>
  <c r="G528" i="37" s="1"/>
  <c r="C528" i="37"/>
  <c r="D528" i="37"/>
  <c r="B529" i="37"/>
  <c r="B530" i="37"/>
  <c r="G530" i="37" s="1"/>
  <c r="C530" i="37"/>
  <c r="D530" i="37"/>
  <c r="B531" i="37"/>
  <c r="G531" i="37" s="1"/>
  <c r="C531" i="37"/>
  <c r="D531" i="37"/>
  <c r="B532" i="37"/>
  <c r="C532" i="37"/>
  <c r="D532" i="37"/>
  <c r="B533" i="37"/>
  <c r="C533" i="37"/>
  <c r="H533" i="37" s="1"/>
  <c r="D533" i="37"/>
  <c r="B534" i="37"/>
  <c r="B535" i="37"/>
  <c r="C535" i="37"/>
  <c r="D535" i="37"/>
  <c r="B536" i="37"/>
  <c r="C536" i="37"/>
  <c r="D536" i="37"/>
  <c r="B537" i="37"/>
  <c r="C537" i="37"/>
  <c r="D537" i="37"/>
  <c r="B538" i="37"/>
  <c r="C538" i="37"/>
  <c r="G538" i="37" s="1"/>
  <c r="D538" i="37"/>
  <c r="B539" i="37"/>
  <c r="C539" i="37"/>
  <c r="D539" i="37"/>
  <c r="H539" i="37" s="1"/>
  <c r="B540" i="37"/>
  <c r="C540" i="37"/>
  <c r="D540" i="37"/>
  <c r="B541" i="37"/>
  <c r="B542" i="37"/>
  <c r="C542" i="37"/>
  <c r="G542" i="37"/>
  <c r="D542" i="37"/>
  <c r="B543" i="37"/>
  <c r="C543" i="37"/>
  <c r="D543" i="37"/>
  <c r="H543" i="37" s="1"/>
  <c r="B544" i="37"/>
  <c r="C544" i="37"/>
  <c r="D544" i="37"/>
  <c r="B545" i="37"/>
  <c r="C545" i="37"/>
  <c r="D545" i="37"/>
  <c r="B546" i="37"/>
  <c r="B547" i="37"/>
  <c r="C547" i="37"/>
  <c r="D547" i="37"/>
  <c r="B548" i="37"/>
  <c r="C548" i="37"/>
  <c r="G548" i="37" s="1"/>
  <c r="D548" i="37"/>
  <c r="B549" i="37"/>
  <c r="C549" i="37"/>
  <c r="D549" i="37"/>
  <c r="B550" i="37"/>
  <c r="C550" i="37"/>
  <c r="D550" i="37"/>
  <c r="G550" i="37" s="1"/>
  <c r="B551" i="37"/>
  <c r="C551" i="37"/>
  <c r="D551" i="37"/>
  <c r="B552" i="37"/>
  <c r="C552" i="37"/>
  <c r="D552" i="37"/>
  <c r="B553" i="37"/>
  <c r="C553" i="37"/>
  <c r="D553" i="37"/>
  <c r="B554" i="37"/>
  <c r="B555" i="37"/>
  <c r="C555" i="37"/>
  <c r="D555" i="37"/>
  <c r="B556" i="37"/>
  <c r="C556" i="37"/>
  <c r="G556" i="37"/>
  <c r="D556" i="37"/>
  <c r="B557" i="37"/>
  <c r="C557" i="37"/>
  <c r="D557" i="37"/>
  <c r="B558" i="37"/>
  <c r="B559" i="37"/>
  <c r="B560" i="37"/>
  <c r="C560" i="37"/>
  <c r="G560" i="37" s="1"/>
  <c r="D560" i="37"/>
  <c r="B561" i="37"/>
  <c r="C561" i="37"/>
  <c r="D561" i="37"/>
  <c r="B562" i="37"/>
  <c r="B563" i="37"/>
  <c r="C563" i="37"/>
  <c r="D563" i="37"/>
  <c r="B564" i="37"/>
  <c r="C564" i="37"/>
  <c r="D564" i="37"/>
  <c r="G564" i="37" s="1"/>
  <c r="B565" i="37"/>
  <c r="B566" i="37"/>
  <c r="C566" i="37"/>
  <c r="D566" i="37"/>
  <c r="H566" i="37" s="1"/>
  <c r="B567" i="37"/>
  <c r="C567" i="37"/>
  <c r="D567" i="37"/>
  <c r="B568" i="37"/>
  <c r="B569" i="37"/>
  <c r="C569" i="37"/>
  <c r="D569" i="37"/>
  <c r="B570" i="37"/>
  <c r="G570" i="37" s="1"/>
  <c r="C570" i="37"/>
  <c r="D570" i="37"/>
  <c r="B571" i="37"/>
  <c r="B572" i="37"/>
  <c r="B573" i="37"/>
  <c r="C573" i="37"/>
  <c r="D573" i="37"/>
  <c r="B574" i="37"/>
  <c r="C574" i="37"/>
  <c r="D574" i="37"/>
  <c r="B575" i="37"/>
  <c r="C575" i="37"/>
  <c r="D575" i="37"/>
  <c r="B576" i="37"/>
  <c r="B577" i="37"/>
  <c r="C577" i="37"/>
  <c r="D577" i="37"/>
  <c r="B578" i="37"/>
  <c r="B579" i="37"/>
  <c r="C579" i="37"/>
  <c r="D579" i="37"/>
  <c r="H579" i="37"/>
  <c r="B580" i="37"/>
  <c r="C580" i="37"/>
  <c r="D580" i="37"/>
  <c r="B581" i="37"/>
  <c r="B582" i="37"/>
  <c r="G582" i="37" s="1"/>
  <c r="C582" i="37"/>
  <c r="D582" i="37"/>
  <c r="B583" i="37"/>
  <c r="C583" i="37"/>
  <c r="D583" i="37"/>
  <c r="B584" i="37"/>
  <c r="B585" i="37"/>
  <c r="B586" i="37"/>
  <c r="C586" i="37"/>
  <c r="D586" i="37"/>
  <c r="G586" i="37" s="1"/>
  <c r="B587" i="37"/>
  <c r="C587" i="37"/>
  <c r="D587" i="37"/>
  <c r="B588" i="37"/>
  <c r="C588" i="37"/>
  <c r="D588" i="37"/>
  <c r="B589" i="37"/>
  <c r="C589" i="37"/>
  <c r="D589" i="37"/>
  <c r="B590" i="37"/>
  <c r="B591" i="37"/>
  <c r="C591" i="37"/>
  <c r="H591" i="37" s="1"/>
  <c r="D591" i="37"/>
  <c r="B592" i="37"/>
  <c r="C592" i="37"/>
  <c r="D592" i="37"/>
  <c r="B593" i="37"/>
  <c r="C593" i="37"/>
  <c r="D593" i="37"/>
  <c r="B594" i="37"/>
  <c r="B595" i="37"/>
  <c r="C595" i="37"/>
  <c r="H595" i="37" s="1"/>
  <c r="D595" i="37"/>
  <c r="B596" i="37"/>
  <c r="B597" i="37"/>
  <c r="C597" i="37"/>
  <c r="D597" i="37"/>
  <c r="B598" i="37"/>
  <c r="C598" i="37"/>
  <c r="D598" i="37"/>
  <c r="B599" i="37"/>
  <c r="C599" i="37"/>
  <c r="D599" i="37"/>
  <c r="B600" i="37"/>
  <c r="G600" i="37" s="1"/>
  <c r="C600" i="37"/>
  <c r="D600" i="37"/>
  <c r="B601" i="37"/>
  <c r="C601" i="37"/>
  <c r="D601" i="37"/>
  <c r="B602" i="37"/>
  <c r="C602" i="37"/>
  <c r="G602" i="37" s="1"/>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G612" i="37" s="1"/>
  <c r="C612" i="37"/>
  <c r="D612" i="37"/>
  <c r="B613" i="37"/>
  <c r="C613" i="37"/>
  <c r="D613" i="37"/>
  <c r="B614" i="37"/>
  <c r="C614" i="37"/>
  <c r="D614" i="37"/>
  <c r="B615" i="37"/>
  <c r="C615" i="37"/>
  <c r="D615" i="37"/>
  <c r="H615" i="37"/>
  <c r="B616" i="37"/>
  <c r="B617" i="37"/>
  <c r="B618" i="37"/>
  <c r="C618" i="37"/>
  <c r="G618" i="37" s="1"/>
  <c r="D618" i="37"/>
  <c r="B619" i="37"/>
  <c r="C619" i="37"/>
  <c r="D619" i="37"/>
  <c r="B620" i="37"/>
  <c r="B621" i="37"/>
  <c r="C621" i="37"/>
  <c r="D621" i="37"/>
  <c r="B622" i="37"/>
  <c r="C622" i="37"/>
  <c r="D622" i="37"/>
  <c r="B623" i="37"/>
  <c r="B624" i="37"/>
  <c r="C624" i="37"/>
  <c r="G624" i="37"/>
  <c r="D624" i="37"/>
  <c r="B625" i="37"/>
  <c r="C625" i="37"/>
  <c r="D625" i="37"/>
  <c r="B626" i="37"/>
  <c r="B627" i="37"/>
  <c r="B628" i="37"/>
  <c r="C628" i="37"/>
  <c r="G628" i="37" s="1"/>
  <c r="D628" i="37"/>
  <c r="B629" i="37"/>
  <c r="C629" i="37"/>
  <c r="D629" i="37"/>
  <c r="B630" i="37"/>
  <c r="B631" i="37"/>
  <c r="B632" i="37"/>
  <c r="B633" i="37"/>
  <c r="B634" i="37"/>
  <c r="B635" i="37"/>
  <c r="B636" i="37"/>
  <c r="B637" i="37"/>
  <c r="B638" i="37"/>
  <c r="C638" i="37"/>
  <c r="D638" i="37"/>
  <c r="B639" i="37"/>
  <c r="C639" i="37"/>
  <c r="G639" i="37" s="1"/>
  <c r="D639" i="37"/>
  <c r="B640" i="37"/>
  <c r="C640" i="37"/>
  <c r="G640" i="37" s="1"/>
  <c r="D640" i="37"/>
  <c r="B641" i="37"/>
  <c r="C641" i="37"/>
  <c r="D641" i="37"/>
  <c r="B642" i="37"/>
  <c r="B643" i="37"/>
  <c r="C643" i="37"/>
  <c r="D643" i="37"/>
  <c r="B644" i="37"/>
  <c r="C644" i="37"/>
  <c r="D644" i="37"/>
  <c r="H644" i="37" s="1"/>
  <c r="B645" i="37"/>
  <c r="C645" i="37"/>
  <c r="D645" i="37"/>
  <c r="H645" i="37" s="1"/>
  <c r="B646" i="37"/>
  <c r="C646" i="37"/>
  <c r="D646" i="37"/>
  <c r="B647" i="37"/>
  <c r="C647" i="37"/>
  <c r="D647" i="37"/>
  <c r="B648" i="37"/>
  <c r="C648" i="37"/>
  <c r="D648" i="37"/>
  <c r="B649" i="37"/>
  <c r="C649" i="37"/>
  <c r="H649" i="37" s="1"/>
  <c r="D649" i="37"/>
  <c r="B650" i="37"/>
  <c r="C650" i="37"/>
  <c r="D650" i="37"/>
  <c r="B651" i="37"/>
  <c r="C651" i="37"/>
  <c r="D651" i="37"/>
  <c r="B652" i="37"/>
  <c r="G652" i="37" s="1"/>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H661" i="37"/>
  <c r="B662" i="37"/>
  <c r="C662" i="37"/>
  <c r="D662" i="37"/>
  <c r="B663" i="37"/>
  <c r="C663" i="37"/>
  <c r="D663" i="37"/>
  <c r="B664" i="37"/>
  <c r="C664" i="37"/>
  <c r="D664" i="37"/>
  <c r="B665" i="37"/>
  <c r="C665" i="37"/>
  <c r="D665" i="37"/>
  <c r="B666" i="37"/>
  <c r="C666" i="37"/>
  <c r="H666" i="37" s="1"/>
  <c r="D666" i="37"/>
  <c r="B667" i="37"/>
  <c r="C667" i="37"/>
  <c r="D667" i="37"/>
  <c r="B668" i="37"/>
  <c r="C668" i="37"/>
  <c r="D668" i="37"/>
  <c r="B669" i="37"/>
  <c r="C669" i="37"/>
  <c r="H669" i="37" s="1"/>
  <c r="D669" i="37"/>
  <c r="B670" i="37"/>
  <c r="C670" i="37"/>
  <c r="D670" i="37"/>
  <c r="B671" i="37"/>
  <c r="C671" i="37"/>
  <c r="D671" i="37"/>
  <c r="B672" i="37"/>
  <c r="C672" i="37"/>
  <c r="D672" i="37"/>
  <c r="B673" i="37"/>
  <c r="C673" i="37"/>
  <c r="D673" i="37"/>
  <c r="B674" i="37"/>
  <c r="C674" i="37"/>
  <c r="G674" i="37" s="1"/>
  <c r="D674" i="37"/>
  <c r="B675" i="37"/>
  <c r="C675" i="37"/>
  <c r="D675" i="37"/>
  <c r="B676" i="37"/>
  <c r="C676" i="37"/>
  <c r="D676" i="37"/>
  <c r="B677" i="37"/>
  <c r="C677" i="37"/>
  <c r="D677" i="37"/>
  <c r="H677" i="37"/>
  <c r="B678" i="37"/>
  <c r="C678" i="37"/>
  <c r="D678" i="37"/>
  <c r="B679" i="37"/>
  <c r="C679" i="37"/>
  <c r="D679" i="37"/>
  <c r="B680" i="37"/>
  <c r="C680" i="37"/>
  <c r="D680" i="37"/>
  <c r="B681" i="37"/>
  <c r="C681" i="37"/>
  <c r="D681" i="37"/>
  <c r="B682" i="37"/>
  <c r="G682" i="37" s="1"/>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G692" i="37"/>
  <c r="D692" i="37"/>
  <c r="B693" i="37"/>
  <c r="C693" i="37"/>
  <c r="D693" i="37"/>
  <c r="H693" i="37" s="1"/>
  <c r="B694" i="37"/>
  <c r="G694" i="37" s="1"/>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H701" i="37" s="1"/>
  <c r="B702" i="37"/>
  <c r="C702" i="37"/>
  <c r="D702" i="37"/>
  <c r="B703" i="37"/>
  <c r="C703" i="37"/>
  <c r="D703" i="37"/>
  <c r="B704" i="37"/>
  <c r="C704" i="37"/>
  <c r="D704" i="37"/>
  <c r="B705" i="37"/>
  <c r="C705" i="37"/>
  <c r="D705" i="37"/>
  <c r="B706" i="37"/>
  <c r="C706" i="37"/>
  <c r="G706" i="37"/>
  <c r="D706" i="37"/>
  <c r="B707" i="37"/>
  <c r="C707" i="37"/>
  <c r="D707" i="37"/>
  <c r="B708" i="37"/>
  <c r="C708" i="37"/>
  <c r="D708" i="37"/>
  <c r="B709" i="37"/>
  <c r="C709" i="37"/>
  <c r="D709" i="37"/>
  <c r="B710" i="37"/>
  <c r="C710" i="37"/>
  <c r="G710" i="37" s="1"/>
  <c r="D710" i="37"/>
  <c r="B711" i="37"/>
  <c r="C711" i="37"/>
  <c r="D711" i="37"/>
  <c r="B712" i="37"/>
  <c r="C712" i="37"/>
  <c r="D712" i="37"/>
  <c r="B713" i="37"/>
  <c r="C713" i="37"/>
  <c r="D713" i="37"/>
  <c r="B714" i="37"/>
  <c r="C714" i="37"/>
  <c r="D714" i="37"/>
  <c r="B715" i="37"/>
  <c r="C715" i="37"/>
  <c r="D715" i="37"/>
  <c r="B716" i="37"/>
  <c r="C716" i="37"/>
  <c r="D716" i="37"/>
  <c r="B717" i="37"/>
  <c r="C717" i="37"/>
  <c r="D717" i="37"/>
  <c r="H717" i="37"/>
  <c r="B718" i="37"/>
  <c r="C718" i="37"/>
  <c r="D718" i="37"/>
  <c r="B719" i="37"/>
  <c r="C719" i="37"/>
  <c r="D719" i="37"/>
  <c r="B720" i="37"/>
  <c r="C720" i="37"/>
  <c r="D720" i="37"/>
  <c r="B721" i="37"/>
  <c r="C721" i="37"/>
  <c r="D721" i="37"/>
  <c r="B722" i="37"/>
  <c r="C722" i="37"/>
  <c r="D722" i="37"/>
  <c r="H722" i="37" s="1"/>
  <c r="B723" i="37"/>
  <c r="C723" i="37"/>
  <c r="D723" i="37"/>
  <c r="B724" i="37"/>
  <c r="C724" i="37"/>
  <c r="D724" i="37"/>
  <c r="B725" i="37"/>
  <c r="C725" i="37"/>
  <c r="D725" i="37"/>
  <c r="B726" i="37"/>
  <c r="C726" i="37"/>
  <c r="G726" i="37"/>
  <c r="D726" i="37"/>
  <c r="B727" i="37"/>
  <c r="C727" i="37"/>
  <c r="D727" i="37"/>
  <c r="H727" i="37" s="1"/>
  <c r="B728" i="37"/>
  <c r="C728" i="37"/>
  <c r="D728" i="37"/>
  <c r="B729" i="37"/>
  <c r="C729" i="37"/>
  <c r="D729" i="37"/>
  <c r="B730" i="37"/>
  <c r="C730" i="37"/>
  <c r="G730" i="37" s="1"/>
  <c r="D730" i="37"/>
  <c r="B731" i="37"/>
  <c r="C731" i="37"/>
  <c r="D731" i="37"/>
  <c r="H731" i="37" s="1"/>
  <c r="B732" i="37"/>
  <c r="C732" i="37"/>
  <c r="D732" i="37"/>
  <c r="B733" i="37"/>
  <c r="C733" i="37"/>
  <c r="H733" i="37" s="1"/>
  <c r="D733" i="37"/>
  <c r="B734" i="37"/>
  <c r="C734" i="37"/>
  <c r="G734" i="37" s="1"/>
  <c r="D734" i="37"/>
  <c r="B735" i="37"/>
  <c r="C735" i="37"/>
  <c r="D735" i="37"/>
  <c r="H735" i="37" s="1"/>
  <c r="B736" i="37"/>
  <c r="C736" i="37"/>
  <c r="D736" i="37"/>
  <c r="B737" i="37"/>
  <c r="C737" i="37"/>
  <c r="D737" i="37"/>
  <c r="B738" i="37"/>
  <c r="C738" i="37"/>
  <c r="H738" i="37" s="1"/>
  <c r="D738" i="37"/>
  <c r="B739" i="37"/>
  <c r="C739" i="37"/>
  <c r="D739" i="37"/>
  <c r="B740" i="37"/>
  <c r="C740" i="37"/>
  <c r="D740" i="37"/>
  <c r="B741" i="37"/>
  <c r="C741" i="37"/>
  <c r="D741" i="37"/>
  <c r="H741" i="37" s="1"/>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H749" i="37" s="1"/>
  <c r="D749" i="37"/>
  <c r="B750" i="37"/>
  <c r="C750" i="37"/>
  <c r="G750" i="37" s="1"/>
  <c r="D750" i="37"/>
  <c r="B751" i="37"/>
  <c r="C751" i="37"/>
  <c r="D751" i="37"/>
  <c r="H751" i="37" s="1"/>
  <c r="B752" i="37"/>
  <c r="C752" i="37"/>
  <c r="D752" i="37"/>
  <c r="B753" i="37"/>
  <c r="C753" i="37"/>
  <c r="D753" i="37"/>
  <c r="B754" i="37"/>
  <c r="C754" i="37"/>
  <c r="G754" i="37" s="1"/>
  <c r="D754" i="37"/>
  <c r="B755" i="37"/>
  <c r="C755" i="37"/>
  <c r="D755" i="37"/>
  <c r="B756" i="37"/>
  <c r="C756" i="37"/>
  <c r="D756" i="37"/>
  <c r="B757" i="37"/>
  <c r="C757" i="37"/>
  <c r="D757" i="37"/>
  <c r="B758" i="37"/>
  <c r="G758" i="37" s="1"/>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H765" i="37"/>
  <c r="B766" i="37"/>
  <c r="C766" i="37"/>
  <c r="D766" i="37"/>
  <c r="B767" i="37"/>
  <c r="C767" i="37"/>
  <c r="D767" i="37"/>
  <c r="B768" i="37"/>
  <c r="C768" i="37"/>
  <c r="D768" i="37"/>
  <c r="B769" i="37"/>
  <c r="C769" i="37"/>
  <c r="D769" i="37"/>
  <c r="B770" i="37"/>
  <c r="C770" i="37"/>
  <c r="D770" i="37"/>
  <c r="G770" i="37" s="1"/>
  <c r="B771" i="37"/>
  <c r="C771" i="37"/>
  <c r="D771" i="37"/>
  <c r="B772" i="37"/>
  <c r="C772" i="37"/>
  <c r="D772" i="37"/>
  <c r="B773" i="37"/>
  <c r="C773" i="37"/>
  <c r="H773" i="37" s="1"/>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H781" i="37" s="1"/>
  <c r="B782" i="37"/>
  <c r="C782" i="37"/>
  <c r="D782" i="37"/>
  <c r="B783" i="37"/>
  <c r="C783" i="37"/>
  <c r="D783" i="37"/>
  <c r="B784" i="37"/>
  <c r="C784" i="37"/>
  <c r="D784" i="37"/>
  <c r="B785" i="37"/>
  <c r="C785" i="37"/>
  <c r="H785" i="37" s="1"/>
  <c r="D785" i="37"/>
  <c r="B786" i="37"/>
  <c r="C786" i="37"/>
  <c r="D786" i="37"/>
  <c r="B787" i="37"/>
  <c r="C787" i="37"/>
  <c r="D787" i="37"/>
  <c r="B788" i="37"/>
  <c r="C788" i="37"/>
  <c r="D788" i="37"/>
  <c r="B789" i="37"/>
  <c r="C789" i="37"/>
  <c r="H789" i="37" s="1"/>
  <c r="D789" i="37"/>
  <c r="B790" i="37"/>
  <c r="C790" i="37"/>
  <c r="G790" i="37" s="1"/>
  <c r="D790" i="37"/>
  <c r="B791" i="37"/>
  <c r="C791" i="37"/>
  <c r="D791" i="37"/>
  <c r="B792" i="37"/>
  <c r="C792" i="37"/>
  <c r="D792" i="37"/>
  <c r="B793" i="37"/>
  <c r="C793" i="37"/>
  <c r="D793" i="37"/>
  <c r="B794" i="37"/>
  <c r="C794" i="37"/>
  <c r="D794" i="37"/>
  <c r="B795" i="37"/>
  <c r="C795" i="37"/>
  <c r="D795" i="37"/>
  <c r="B796" i="37"/>
  <c r="C796" i="37"/>
  <c r="D796" i="37"/>
  <c r="B797" i="37"/>
  <c r="C797" i="37"/>
  <c r="D797" i="37"/>
  <c r="H797" i="37" s="1"/>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H805" i="37" s="1"/>
  <c r="D805" i="37"/>
  <c r="B806" i="37"/>
  <c r="C806" i="37"/>
  <c r="D806" i="37"/>
  <c r="B807" i="37"/>
  <c r="C807" i="37"/>
  <c r="D807" i="37"/>
  <c r="B808" i="37"/>
  <c r="G808" i="37" s="1"/>
  <c r="C808" i="37"/>
  <c r="D808" i="37"/>
  <c r="B809" i="37"/>
  <c r="C809" i="37"/>
  <c r="D809" i="37"/>
  <c r="B810" i="37"/>
  <c r="C810" i="37"/>
  <c r="D810" i="37"/>
  <c r="B811" i="37"/>
  <c r="C811" i="37"/>
  <c r="D811" i="37"/>
  <c r="B812" i="37"/>
  <c r="G812" i="37" s="1"/>
  <c r="C812" i="37"/>
  <c r="D812" i="37"/>
  <c r="B813" i="37"/>
  <c r="C813" i="37"/>
  <c r="D813" i="37"/>
  <c r="B814" i="37"/>
  <c r="C814" i="37"/>
  <c r="D814" i="37"/>
  <c r="B815" i="37"/>
  <c r="C815" i="37"/>
  <c r="D815" i="37"/>
  <c r="B816" i="37"/>
  <c r="G816" i="37" s="1"/>
  <c r="C816" i="37"/>
  <c r="D816" i="37"/>
  <c r="B817" i="37"/>
  <c r="C817" i="37"/>
  <c r="D817" i="37"/>
  <c r="B818" i="37"/>
  <c r="C818" i="37"/>
  <c r="D818" i="37"/>
  <c r="B819" i="37"/>
  <c r="C819" i="37"/>
  <c r="D819" i="37"/>
  <c r="B820" i="37"/>
  <c r="G820" i="37" s="1"/>
  <c r="C820" i="37"/>
  <c r="D820" i="37"/>
  <c r="B821" i="37"/>
  <c r="C821" i="37"/>
  <c r="D821" i="37"/>
  <c r="B822" i="37"/>
  <c r="C822" i="37"/>
  <c r="D822" i="37"/>
  <c r="B823" i="37"/>
  <c r="C823" i="37"/>
  <c r="D823" i="37"/>
  <c r="B824" i="37"/>
  <c r="G824" i="37" s="1"/>
  <c r="C824" i="37"/>
  <c r="D824" i="37"/>
  <c r="B825" i="37"/>
  <c r="C825" i="37"/>
  <c r="D825" i="37"/>
  <c r="B826" i="37"/>
  <c r="C826" i="37"/>
  <c r="D826" i="37"/>
  <c r="B827" i="37"/>
  <c r="C827" i="37"/>
  <c r="D827" i="37"/>
  <c r="B828" i="37"/>
  <c r="G828" i="37" s="1"/>
  <c r="C828" i="37"/>
  <c r="D828" i="37"/>
  <c r="B829" i="37"/>
  <c r="C829" i="37"/>
  <c r="D829" i="37"/>
  <c r="B830" i="37"/>
  <c r="C830" i="37"/>
  <c r="D830" i="37"/>
  <c r="B831" i="37"/>
  <c r="G831" i="37" s="1"/>
  <c r="C831" i="37"/>
  <c r="D831" i="37"/>
  <c r="B832" i="37"/>
  <c r="C832" i="37"/>
  <c r="D832" i="37"/>
  <c r="B833" i="37"/>
  <c r="C833" i="37"/>
  <c r="D833" i="37"/>
  <c r="B834" i="37"/>
  <c r="C834" i="37"/>
  <c r="D834" i="37"/>
  <c r="B835" i="37"/>
  <c r="G835" i="37" s="1"/>
  <c r="C835" i="37"/>
  <c r="D835" i="37"/>
  <c r="B836" i="37"/>
  <c r="C836" i="37"/>
  <c r="D836" i="37"/>
  <c r="B837" i="37"/>
  <c r="C837" i="37"/>
  <c r="D837" i="37"/>
  <c r="B838" i="37"/>
  <c r="C838" i="37"/>
  <c r="D838" i="37"/>
  <c r="B839" i="37"/>
  <c r="G839" i="37" s="1"/>
  <c r="C839" i="37"/>
  <c r="D839" i="37"/>
  <c r="B840" i="37"/>
  <c r="C840" i="37"/>
  <c r="D840" i="37"/>
  <c r="B841" i="37"/>
  <c r="C841" i="37"/>
  <c r="D841" i="37"/>
  <c r="B842" i="37"/>
  <c r="C842" i="37"/>
  <c r="D842" i="37"/>
  <c r="B843" i="37"/>
  <c r="G843" i="37" s="1"/>
  <c r="C843" i="37"/>
  <c r="D843" i="37"/>
  <c r="B844" i="37"/>
  <c r="C844" i="37"/>
  <c r="D844" i="37"/>
  <c r="B845" i="37"/>
  <c r="C845" i="37"/>
  <c r="D845" i="37"/>
  <c r="B846" i="37"/>
  <c r="C846" i="37"/>
  <c r="D846" i="37"/>
  <c r="B847" i="37"/>
  <c r="G847" i="37" s="1"/>
  <c r="C847" i="37"/>
  <c r="D847" i="37"/>
  <c r="B848" i="37"/>
  <c r="C848" i="37"/>
  <c r="D848" i="37"/>
  <c r="B849" i="37"/>
  <c r="C849" i="37"/>
  <c r="D849" i="37"/>
  <c r="B850" i="37"/>
  <c r="C850" i="37"/>
  <c r="D850" i="37"/>
  <c r="B851" i="37"/>
  <c r="G851" i="37" s="1"/>
  <c r="C851" i="37"/>
  <c r="D851" i="37"/>
  <c r="B852" i="37"/>
  <c r="C852" i="37"/>
  <c r="D852" i="37"/>
  <c r="B853" i="37"/>
  <c r="C853" i="37"/>
  <c r="D853" i="37"/>
  <c r="B854" i="37"/>
  <c r="C854" i="37"/>
  <c r="D854" i="37"/>
  <c r="B855" i="37"/>
  <c r="G855" i="37" s="1"/>
  <c r="C855" i="37"/>
  <c r="D855" i="37"/>
  <c r="B856" i="37"/>
  <c r="C856" i="37"/>
  <c r="D856" i="37"/>
  <c r="B857" i="37"/>
  <c r="C857" i="37"/>
  <c r="D857" i="37"/>
  <c r="B858" i="37"/>
  <c r="C858" i="37"/>
  <c r="D858" i="37"/>
  <c r="B859" i="37"/>
  <c r="G859" i="37" s="1"/>
  <c r="C859" i="37"/>
  <c r="D859" i="37"/>
  <c r="B860" i="37"/>
  <c r="C860" i="37"/>
  <c r="D860" i="37"/>
  <c r="B861" i="37"/>
  <c r="C861" i="37"/>
  <c r="D861" i="37"/>
  <c r="B862" i="37"/>
  <c r="C862" i="37"/>
  <c r="D862" i="37"/>
  <c r="B863" i="37"/>
  <c r="G863" i="37" s="1"/>
  <c r="C863" i="37"/>
  <c r="D863" i="37"/>
  <c r="B864" i="37"/>
  <c r="C864" i="37"/>
  <c r="D864" i="37"/>
  <c r="B865" i="37"/>
  <c r="C865" i="37"/>
  <c r="D865" i="37"/>
  <c r="B866" i="37"/>
  <c r="C866" i="37"/>
  <c r="D866" i="37"/>
  <c r="B867" i="37"/>
  <c r="G867" i="37" s="1"/>
  <c r="C867" i="37"/>
  <c r="D867" i="37"/>
  <c r="B868" i="37"/>
  <c r="C868" i="37"/>
  <c r="D868" i="37"/>
  <c r="B869" i="37"/>
  <c r="C869" i="37"/>
  <c r="D869" i="37"/>
  <c r="B870" i="37"/>
  <c r="C870" i="37"/>
  <c r="D870" i="37"/>
  <c r="B871" i="37"/>
  <c r="G871" i="37" s="1"/>
  <c r="C871" i="37"/>
  <c r="D871" i="37"/>
  <c r="B872" i="37"/>
  <c r="C872" i="37"/>
  <c r="D872" i="37"/>
  <c r="B873" i="37"/>
  <c r="C873" i="37"/>
  <c r="D873" i="37"/>
  <c r="B874" i="37"/>
  <c r="C874" i="37"/>
  <c r="D874" i="37"/>
  <c r="B875" i="37"/>
  <c r="G875" i="37" s="1"/>
  <c r="C875" i="37"/>
  <c r="D875" i="37"/>
  <c r="B876" i="37"/>
  <c r="C876" i="37"/>
  <c r="D876" i="37"/>
  <c r="B877" i="37"/>
  <c r="C877" i="37"/>
  <c r="D877" i="37"/>
  <c r="B878" i="37"/>
  <c r="C878" i="37"/>
  <c r="D878" i="37"/>
  <c r="B879" i="37"/>
  <c r="G879" i="37" s="1"/>
  <c r="C879" i="37"/>
  <c r="D879" i="37"/>
  <c r="B880" i="37"/>
  <c r="C880" i="37"/>
  <c r="D880" i="37"/>
  <c r="B881" i="37"/>
  <c r="C881" i="37"/>
  <c r="D881" i="37"/>
  <c r="B882" i="37"/>
  <c r="C882" i="37"/>
  <c r="D882" i="37"/>
  <c r="B883" i="37"/>
  <c r="G883" i="37" s="1"/>
  <c r="C883" i="37"/>
  <c r="D883" i="37"/>
  <c r="B884" i="37"/>
  <c r="C884" i="37"/>
  <c r="D884" i="37"/>
  <c r="B885" i="37"/>
  <c r="C885" i="37"/>
  <c r="D885" i="37"/>
  <c r="B886" i="37"/>
  <c r="C886" i="37"/>
  <c r="D886" i="37"/>
  <c r="B887" i="37"/>
  <c r="G887" i="37" s="1"/>
  <c r="C887" i="37"/>
  <c r="D887" i="37"/>
  <c r="B888" i="37"/>
  <c r="C888" i="37"/>
  <c r="D888" i="37"/>
  <c r="B889" i="37"/>
  <c r="C889" i="37"/>
  <c r="D889" i="37"/>
  <c r="B890" i="37"/>
  <c r="C890" i="37"/>
  <c r="D890" i="37"/>
  <c r="B891" i="37"/>
  <c r="G891" i="37" s="1"/>
  <c r="C891" i="37"/>
  <c r="D891" i="37"/>
  <c r="B892" i="37"/>
  <c r="C892" i="37"/>
  <c r="D892" i="37"/>
  <c r="B893" i="37"/>
  <c r="C893" i="37"/>
  <c r="D893" i="37"/>
  <c r="B894" i="37"/>
  <c r="C894" i="37"/>
  <c r="D894" i="37"/>
  <c r="B895" i="37"/>
  <c r="G895" i="37" s="1"/>
  <c r="C895" i="37"/>
  <c r="D895" i="37"/>
  <c r="B896" i="37"/>
  <c r="C896" i="37"/>
  <c r="D896" i="37"/>
  <c r="B897" i="37"/>
  <c r="C897" i="37"/>
  <c r="D897" i="37"/>
  <c r="B898" i="37"/>
  <c r="C898" i="37"/>
  <c r="D898" i="37"/>
  <c r="B899" i="37"/>
  <c r="G899" i="37" s="1"/>
  <c r="C899" i="37"/>
  <c r="D899" i="37"/>
  <c r="B900" i="37"/>
  <c r="C900" i="37"/>
  <c r="D900" i="37"/>
  <c r="B901" i="37"/>
  <c r="C901" i="37"/>
  <c r="D901" i="37"/>
  <c r="B902" i="37"/>
  <c r="C902" i="37"/>
  <c r="D902" i="37"/>
  <c r="B903" i="37"/>
  <c r="G903" i="37" s="1"/>
  <c r="C903" i="37"/>
  <c r="D903" i="37"/>
  <c r="B904" i="37"/>
  <c r="C904" i="37"/>
  <c r="D904" i="37"/>
  <c r="B905" i="37"/>
  <c r="C905" i="37"/>
  <c r="D905" i="37"/>
  <c r="B906" i="37"/>
  <c r="C906" i="37"/>
  <c r="D906" i="37"/>
  <c r="B907" i="37"/>
  <c r="G907" i="37" s="1"/>
  <c r="C907" i="37"/>
  <c r="D907" i="37"/>
  <c r="B908" i="37"/>
  <c r="C908" i="37"/>
  <c r="D908" i="37"/>
  <c r="B909" i="37"/>
  <c r="C909" i="37"/>
  <c r="D909" i="37"/>
  <c r="B910" i="37"/>
  <c r="C910" i="37"/>
  <c r="D910" i="37"/>
  <c r="B911" i="37"/>
  <c r="G911" i="37" s="1"/>
  <c r="C911" i="37"/>
  <c r="D911" i="37"/>
  <c r="B912" i="37"/>
  <c r="C912" i="37"/>
  <c r="D912" i="37"/>
  <c r="B913" i="37"/>
  <c r="C913" i="37"/>
  <c r="D913" i="37"/>
  <c r="B914" i="37"/>
  <c r="C914" i="37"/>
  <c r="D914" i="37"/>
  <c r="B915" i="37"/>
  <c r="G915" i="37" s="1"/>
  <c r="C915" i="37"/>
  <c r="D915" i="37"/>
  <c r="B916" i="37"/>
  <c r="C916" i="37"/>
  <c r="D916" i="37"/>
  <c r="B917" i="37"/>
  <c r="C917" i="37"/>
  <c r="D917" i="37"/>
  <c r="B918" i="37"/>
  <c r="C918" i="37"/>
  <c r="D918" i="37"/>
  <c r="B919" i="37"/>
  <c r="G919" i="37" s="1"/>
  <c r="C919" i="37"/>
  <c r="D919" i="37"/>
  <c r="B920" i="37"/>
  <c r="C920" i="37"/>
  <c r="D920" i="37"/>
  <c r="B921" i="37"/>
  <c r="C921" i="37"/>
  <c r="D921" i="37"/>
  <c r="B922" i="37"/>
  <c r="C922" i="37"/>
  <c r="D922" i="37"/>
  <c r="B923" i="37"/>
  <c r="G923" i="37" s="1"/>
  <c r="C923" i="37"/>
  <c r="D923" i="37"/>
  <c r="B924" i="37"/>
  <c r="C924" i="37"/>
  <c r="D924" i="37"/>
  <c r="B925" i="37"/>
  <c r="C925" i="37"/>
  <c r="D925" i="37"/>
  <c r="B926" i="37"/>
  <c r="C926" i="37"/>
  <c r="D926" i="37"/>
  <c r="B927" i="37"/>
  <c r="G927" i="37" s="1"/>
  <c r="C927" i="37"/>
  <c r="D927" i="37"/>
  <c r="B928" i="37"/>
  <c r="C928" i="37"/>
  <c r="D928" i="37"/>
  <c r="B929" i="37"/>
  <c r="C929" i="37"/>
  <c r="D929" i="37"/>
  <c r="B930" i="37"/>
  <c r="C930" i="37"/>
  <c r="D930" i="37"/>
  <c r="B931" i="37"/>
  <c r="G931" i="37" s="1"/>
  <c r="C931" i="37"/>
  <c r="D931" i="37"/>
  <c r="B932" i="37"/>
  <c r="C932" i="37"/>
  <c r="D932" i="37"/>
  <c r="B933" i="37"/>
  <c r="C933" i="37"/>
  <c r="D933" i="37"/>
  <c r="B934" i="37"/>
  <c r="C934" i="37"/>
  <c r="D934" i="37"/>
  <c r="B935" i="37"/>
  <c r="G935" i="37" s="1"/>
  <c r="C935" i="37"/>
  <c r="D935" i="37"/>
  <c r="B936" i="37"/>
  <c r="C936" i="37"/>
  <c r="D936" i="37"/>
  <c r="B937" i="37"/>
  <c r="C937" i="37"/>
  <c r="D937" i="37"/>
  <c r="B938" i="37"/>
  <c r="C938" i="37"/>
  <c r="D938" i="37"/>
  <c r="B939" i="37"/>
  <c r="G939" i="37" s="1"/>
  <c r="C939" i="37"/>
  <c r="D939" i="37"/>
  <c r="B940" i="37"/>
  <c r="G940" i="37" s="1"/>
  <c r="C940" i="37"/>
  <c r="D940" i="37"/>
  <c r="B941" i="37"/>
  <c r="C941" i="37"/>
  <c r="D941" i="37"/>
  <c r="B942" i="37"/>
  <c r="G942" i="37" s="1"/>
  <c r="C942" i="37"/>
  <c r="D942" i="37"/>
  <c r="B943" i="37"/>
  <c r="C943" i="37"/>
  <c r="H943" i="37" s="1"/>
  <c r="D943" i="37"/>
  <c r="B944" i="37"/>
  <c r="G944" i="37" s="1"/>
  <c r="C944" i="37"/>
  <c r="D944" i="37"/>
  <c r="B945" i="37"/>
  <c r="C945" i="37"/>
  <c r="D945" i="37"/>
  <c r="B946" i="37"/>
  <c r="G946" i="37" s="1"/>
  <c r="C946" i="37"/>
  <c r="D946" i="37"/>
  <c r="B947" i="37"/>
  <c r="C947" i="37"/>
  <c r="H947" i="37" s="1"/>
  <c r="D947" i="37"/>
  <c r="B948" i="37"/>
  <c r="G948" i="37" s="1"/>
  <c r="C948" i="37"/>
  <c r="D948" i="37"/>
  <c r="B949" i="37"/>
  <c r="C949" i="37"/>
  <c r="D949" i="37"/>
  <c r="B950" i="37"/>
  <c r="G950" i="37" s="1"/>
  <c r="C950" i="37"/>
  <c r="D950" i="37"/>
  <c r="B951" i="37"/>
  <c r="C951" i="37"/>
  <c r="H951" i="37" s="1"/>
  <c r="D951" i="37"/>
  <c r="B952" i="37"/>
  <c r="G952" i="37" s="1"/>
  <c r="C952" i="37"/>
  <c r="D952" i="37"/>
  <c r="B953" i="37"/>
  <c r="C953" i="37"/>
  <c r="D953" i="37"/>
  <c r="B954" i="37"/>
  <c r="G954" i="37" s="1"/>
  <c r="C954" i="37"/>
  <c r="D954" i="37"/>
  <c r="B955" i="37"/>
  <c r="C955" i="37"/>
  <c r="H955" i="37" s="1"/>
  <c r="D955" i="37"/>
  <c r="B956" i="37"/>
  <c r="G956" i="37" s="1"/>
  <c r="C956" i="37"/>
  <c r="D956" i="37"/>
  <c r="B957" i="37"/>
  <c r="C957" i="37"/>
  <c r="D957" i="37"/>
  <c r="B958" i="37"/>
  <c r="C958" i="37"/>
  <c r="G958" i="37" s="1"/>
  <c r="D958" i="37"/>
  <c r="B959" i="37"/>
  <c r="C959" i="37"/>
  <c r="G959" i="37" s="1"/>
  <c r="D959" i="37"/>
  <c r="B960" i="37"/>
  <c r="C960" i="37"/>
  <c r="G960" i="37" s="1"/>
  <c r="D960" i="37"/>
  <c r="B961" i="37"/>
  <c r="C961" i="37"/>
  <c r="G961" i="37" s="1"/>
  <c r="D961" i="37"/>
  <c r="B962" i="37"/>
  <c r="C962" i="37"/>
  <c r="G962" i="37" s="1"/>
  <c r="D962" i="37"/>
  <c r="B963" i="37"/>
  <c r="C963" i="37"/>
  <c r="G963" i="37" s="1"/>
  <c r="D963" i="37"/>
  <c r="B964" i="37"/>
  <c r="C964" i="37"/>
  <c r="G964" i="37" s="1"/>
  <c r="D964" i="37"/>
  <c r="B965" i="37"/>
  <c r="C965" i="37"/>
  <c r="G965" i="37" s="1"/>
  <c r="D965" i="37"/>
  <c r="B966" i="37"/>
  <c r="C966" i="37"/>
  <c r="G966" i="37" s="1"/>
  <c r="D966" i="37"/>
  <c r="B967" i="37"/>
  <c r="C967" i="37"/>
  <c r="G967" i="37" s="1"/>
  <c r="D967" i="37"/>
  <c r="B968" i="37"/>
  <c r="C968" i="37"/>
  <c r="G968" i="37" s="1"/>
  <c r="D968" i="37"/>
  <c r="B969" i="37"/>
  <c r="C969" i="37"/>
  <c r="G969" i="37" s="1"/>
  <c r="D969" i="37"/>
  <c r="B970" i="37"/>
  <c r="C970" i="37"/>
  <c r="G970" i="37" s="1"/>
  <c r="D970" i="37"/>
  <c r="B971" i="37"/>
  <c r="C971" i="37"/>
  <c r="G971" i="37" s="1"/>
  <c r="D971" i="37"/>
  <c r="B972" i="37"/>
  <c r="C972" i="37"/>
  <c r="G972" i="37" s="1"/>
  <c r="D972" i="37"/>
  <c r="B973" i="37"/>
  <c r="C973" i="37"/>
  <c r="G973" i="37" s="1"/>
  <c r="D973" i="37"/>
  <c r="B974" i="37"/>
  <c r="C974" i="37"/>
  <c r="G974" i="37" s="1"/>
  <c r="D974" i="37"/>
  <c r="B975" i="37"/>
  <c r="C975" i="37"/>
  <c r="G975" i="37" s="1"/>
  <c r="D975" i="37"/>
  <c r="B976" i="37"/>
  <c r="C976" i="37"/>
  <c r="G976" i="37" s="1"/>
  <c r="D976" i="37"/>
  <c r="C980" i="37"/>
  <c r="D980" i="37"/>
  <c r="C981" i="37"/>
  <c r="D981" i="37"/>
  <c r="G981" i="37" s="1"/>
  <c r="C982" i="37"/>
  <c r="D982" i="37"/>
  <c r="C985" i="37"/>
  <c r="D985" i="37"/>
  <c r="C986" i="37"/>
  <c r="D986" i="37"/>
  <c r="C987" i="37"/>
  <c r="G987" i="37" s="1"/>
  <c r="D987" i="37"/>
  <c r="C988" i="37"/>
  <c r="D988" i="37"/>
  <c r="C989" i="37"/>
  <c r="D989" i="37"/>
  <c r="C991" i="37"/>
  <c r="D991" i="37"/>
  <c r="C992" i="37"/>
  <c r="D992" i="37"/>
  <c r="C993" i="37"/>
  <c r="D993" i="37"/>
  <c r="C994" i="37"/>
  <c r="D994" i="37"/>
  <c r="C995" i="37"/>
  <c r="D995" i="37"/>
  <c r="H995" i="37" s="1"/>
  <c r="C996" i="37"/>
  <c r="D996" i="37"/>
  <c r="C997" i="37"/>
  <c r="D997" i="37"/>
  <c r="C998" i="37"/>
  <c r="D998" i="37"/>
  <c r="C999" i="37"/>
  <c r="D999" i="37"/>
  <c r="C1001" i="37"/>
  <c r="G1001" i="37" s="1"/>
  <c r="D1001" i="37"/>
  <c r="C1002" i="37"/>
  <c r="D1002" i="37"/>
  <c r="C1003" i="37"/>
  <c r="D1003" i="37"/>
  <c r="C1004" i="37"/>
  <c r="D1004" i="37"/>
  <c r="G1004" i="37"/>
  <c r="C1005" i="37"/>
  <c r="G1005" i="37"/>
  <c r="D1005" i="37"/>
  <c r="C1007" i="37"/>
  <c r="D1007" i="37"/>
  <c r="C1008" i="37"/>
  <c r="D1008" i="37"/>
  <c r="C1009" i="37"/>
  <c r="G1009" i="37" s="1"/>
  <c r="D1009" i="37"/>
  <c r="C1010" i="37"/>
  <c r="D1010" i="37"/>
  <c r="C1011" i="37"/>
  <c r="D1011" i="37"/>
  <c r="C1013" i="37"/>
  <c r="D1013" i="37"/>
  <c r="C1014" i="37"/>
  <c r="D1014" i="37"/>
  <c r="C1015" i="37"/>
  <c r="D1015" i="37"/>
  <c r="C1017" i="37"/>
  <c r="D1017" i="37"/>
  <c r="G1017" i="37" s="1"/>
  <c r="C1018" i="37"/>
  <c r="D1018" i="37"/>
  <c r="C1019" i="37"/>
  <c r="D1019" i="37"/>
  <c r="H1019" i="37"/>
  <c r="C1020" i="37"/>
  <c r="D1020" i="37"/>
  <c r="G1020" i="37" s="1"/>
  <c r="C1021" i="37"/>
  <c r="G1021" i="37" s="1"/>
  <c r="D1021" i="37"/>
  <c r="C1022" i="37"/>
  <c r="G1022" i="37" s="1"/>
  <c r="D1022" i="37"/>
  <c r="C1024" i="37"/>
  <c r="D1024" i="37"/>
  <c r="C1025" i="37"/>
  <c r="D1025" i="37"/>
  <c r="C1026" i="37"/>
  <c r="D1026" i="37"/>
  <c r="C1028" i="37"/>
  <c r="G1028" i="37" s="1"/>
  <c r="D1028" i="37"/>
  <c r="C1029" i="37"/>
  <c r="D1029" i="37"/>
  <c r="G1029" i="37" s="1"/>
  <c r="C1030" i="37"/>
  <c r="D1030" i="37"/>
  <c r="C1031" i="37"/>
  <c r="D1031" i="37"/>
  <c r="G1031" i="37" s="1"/>
  <c r="C1032" i="37"/>
  <c r="D1032" i="37"/>
  <c r="G1032" i="37"/>
  <c r="C1033" i="37"/>
  <c r="D1033" i="37"/>
  <c r="C1035" i="37"/>
  <c r="D1035" i="37"/>
  <c r="H1035" i="37" s="1"/>
  <c r="C1036" i="37"/>
  <c r="G1036" i="37" s="1"/>
  <c r="D1036" i="37"/>
  <c r="C1037" i="37"/>
  <c r="D1037" i="37"/>
  <c r="G1037" i="37" s="1"/>
  <c r="C1038" i="37"/>
  <c r="D1038" i="37"/>
  <c r="C1042" i="37"/>
  <c r="D1042" i="37"/>
  <c r="H1042" i="37" s="1"/>
  <c r="C1043" i="37"/>
  <c r="D1043" i="37"/>
  <c r="H1043" i="37" s="1"/>
  <c r="C1044" i="37"/>
  <c r="D1044" i="37"/>
  <c r="G1044" i="37" s="1"/>
  <c r="C1045" i="37"/>
  <c r="D1045" i="37"/>
  <c r="G1045" i="37" s="1"/>
  <c r="C1046" i="37"/>
  <c r="G1046" i="37" s="1"/>
  <c r="D1046" i="37"/>
  <c r="C1047" i="37"/>
  <c r="D1047" i="37"/>
  <c r="C1048" i="37"/>
  <c r="D1048" i="37"/>
  <c r="C1051" i="37"/>
  <c r="D1051" i="37"/>
  <c r="C1052" i="37"/>
  <c r="D1052" i="37"/>
  <c r="C1053" i="37"/>
  <c r="D1053" i="37"/>
  <c r="C1054" i="37"/>
  <c r="D1054" i="37"/>
  <c r="C1055" i="37"/>
  <c r="G1055" i="37"/>
  <c r="D1055" i="37"/>
  <c r="C1057" i="37"/>
  <c r="G1057" i="37" s="1"/>
  <c r="D1057" i="37"/>
  <c r="H1057" i="37"/>
  <c r="C1060" i="37"/>
  <c r="D1060" i="37"/>
  <c r="G1060" i="37" s="1"/>
  <c r="C1061" i="37"/>
  <c r="D1061" i="37"/>
  <c r="C1062" i="37"/>
  <c r="G1062" i="37" s="1"/>
  <c r="D1062" i="37"/>
  <c r="C1063" i="37"/>
  <c r="G1063" i="37" s="1"/>
  <c r="D1063" i="37"/>
  <c r="C1064" i="37"/>
  <c r="D1064" i="37"/>
  <c r="H1064" i="37" s="1"/>
  <c r="C1065" i="37"/>
  <c r="D1065" i="37"/>
  <c r="C1066" i="37"/>
  <c r="G1066" i="37" s="1"/>
  <c r="D1066" i="37"/>
  <c r="C1067" i="37"/>
  <c r="D1067" i="37"/>
  <c r="C1068" i="37"/>
  <c r="G1068" i="37"/>
  <c r="D1068" i="37"/>
  <c r="H1068" i="37"/>
  <c r="C1069" i="37"/>
  <c r="D1069" i="37"/>
  <c r="G1069" i="37" s="1"/>
  <c r="C1070" i="37"/>
  <c r="D1070" i="37"/>
  <c r="C1071" i="37"/>
  <c r="D1071" i="37"/>
  <c r="C1072" i="37"/>
  <c r="D1072" i="37"/>
  <c r="G1072" i="37" s="1"/>
  <c r="C1073" i="37"/>
  <c r="D1073" i="37"/>
  <c r="C1074" i="37"/>
  <c r="D1074" i="37"/>
  <c r="G1074" i="37"/>
  <c r="C1075" i="37"/>
  <c r="D1075" i="37"/>
  <c r="C1076" i="37"/>
  <c r="D1076" i="37"/>
  <c r="C1078" i="37"/>
  <c r="D1078" i="37"/>
  <c r="G1078" i="37" s="1"/>
  <c r="C1079" i="37"/>
  <c r="D1079" i="37"/>
  <c r="C1080" i="37"/>
  <c r="D1080" i="37"/>
  <c r="H1080" i="37" s="1"/>
  <c r="C1081" i="37"/>
  <c r="D1081" i="37"/>
  <c r="C1082" i="37"/>
  <c r="D1082" i="37"/>
  <c r="G1082" i="37"/>
  <c r="C1083" i="37"/>
  <c r="G1083" i="37"/>
  <c r="D1083" i="37"/>
  <c r="C1084" i="37"/>
  <c r="G1084" i="37" s="1"/>
  <c r="D1084" i="37"/>
  <c r="C1085" i="37"/>
  <c r="D1085" i="37"/>
  <c r="G1085" i="37" s="1"/>
  <c r="C1086" i="37"/>
  <c r="D1086" i="37"/>
  <c r="G1086" i="37" s="1"/>
  <c r="C1087" i="37"/>
  <c r="H1087" i="37" s="1"/>
  <c r="D1087" i="37"/>
  <c r="C1088" i="37"/>
  <c r="D1088" i="37"/>
  <c r="C1091" i="37"/>
  <c r="G1091" i="37" s="1"/>
  <c r="D1091" i="37"/>
  <c r="C1092" i="37"/>
  <c r="G1092" i="37" s="1"/>
  <c r="D1092" i="37"/>
  <c r="C1093" i="37"/>
  <c r="D1093" i="37"/>
  <c r="G1093" i="37" s="1"/>
  <c r="C1094" i="37"/>
  <c r="G1094" i="37" s="1"/>
  <c r="D1094" i="37"/>
  <c r="C1095" i="37"/>
  <c r="D1095" i="37"/>
  <c r="C1096" i="37"/>
  <c r="D1096" i="37"/>
  <c r="C1098" i="37"/>
  <c r="D1098" i="37"/>
  <c r="G1098" i="37" s="1"/>
  <c r="C1099" i="37"/>
  <c r="D1099" i="37"/>
  <c r="C1100" i="37"/>
  <c r="D1100" i="37"/>
  <c r="C1101" i="37"/>
  <c r="D1101" i="37"/>
  <c r="G1101" i="37"/>
  <c r="C1102" i="37"/>
  <c r="D1102" i="37"/>
  <c r="C1103" i="37"/>
  <c r="G1103" i="37" s="1"/>
  <c r="D1103" i="37"/>
  <c r="C1104" i="37"/>
  <c r="D1104" i="37"/>
  <c r="C1107" i="37"/>
  <c r="D1107" i="37"/>
  <c r="C1108" i="37"/>
  <c r="D1108" i="37"/>
  <c r="C1109" i="37"/>
  <c r="G1109" i="37" s="1"/>
  <c r="D1109" i="37"/>
  <c r="H1109" i="37"/>
  <c r="C1110" i="37"/>
  <c r="D1110" i="37"/>
  <c r="G1110" i="37" s="1"/>
  <c r="C1111" i="37"/>
  <c r="G1111" i="37" s="1"/>
  <c r="D1111" i="37"/>
  <c r="C1112" i="37"/>
  <c r="D1112" i="37"/>
  <c r="C1114" i="37"/>
  <c r="G1114" i="37" s="1"/>
  <c r="D1114" i="37"/>
  <c r="C1115" i="37"/>
  <c r="G1115" i="37" s="1"/>
  <c r="D1115" i="37"/>
  <c r="C1116" i="37"/>
  <c r="G1116" i="37" s="1"/>
  <c r="D1116" i="37"/>
  <c r="C1118" i="37"/>
  <c r="D1118" i="37"/>
  <c r="C1119" i="37"/>
  <c r="G1119" i="37" s="1"/>
  <c r="D1119" i="37"/>
  <c r="C1121" i="37"/>
  <c r="D1121" i="37"/>
  <c r="C1122" i="37"/>
  <c r="H1122" i="37" s="1"/>
  <c r="D1122" i="37"/>
  <c r="C1123" i="37"/>
  <c r="G1123" i="37" s="1"/>
  <c r="D1123" i="37"/>
  <c r="C1124" i="37"/>
  <c r="D1124" i="37"/>
  <c r="C1125" i="37"/>
  <c r="D1125" i="37"/>
  <c r="C1126" i="37"/>
  <c r="G1126" i="37" s="1"/>
  <c r="D1126" i="37"/>
  <c r="C1127" i="37"/>
  <c r="G1127" i="37" s="1"/>
  <c r="D1127" i="37"/>
  <c r="C1128" i="37"/>
  <c r="D1128" i="37"/>
  <c r="G1128" i="37"/>
  <c r="C1129" i="37"/>
  <c r="D1129" i="37"/>
  <c r="C1130" i="37"/>
  <c r="D1130" i="37"/>
  <c r="C1131" i="37"/>
  <c r="D1131" i="37"/>
  <c r="C1132" i="37"/>
  <c r="D1132" i="37"/>
  <c r="C1133" i="37"/>
  <c r="G1133" i="37" s="1"/>
  <c r="D1133" i="37"/>
  <c r="C1134" i="37"/>
  <c r="C1141" i="37"/>
  <c r="D1141" i="37"/>
  <c r="C1142" i="37"/>
  <c r="D1142" i="37"/>
  <c r="C1143" i="37"/>
  <c r="D1143" i="37"/>
  <c r="C1147" i="37"/>
  <c r="D1147" i="37"/>
  <c r="C1148" i="37"/>
  <c r="D1148" i="37"/>
  <c r="C1150" i="37"/>
  <c r="D1150" i="37"/>
  <c r="G1150" i="37"/>
  <c r="C1151" i="37"/>
  <c r="D1151" i="37"/>
  <c r="G1151" i="37" s="1"/>
  <c r="C1152" i="37"/>
  <c r="D1152" i="37"/>
  <c r="C1153" i="37"/>
  <c r="D1153" i="37"/>
  <c r="G1153" i="37" s="1"/>
  <c r="C1154" i="37"/>
  <c r="G1154" i="37" s="1"/>
  <c r="D1154" i="37"/>
  <c r="C1155" i="37"/>
  <c r="G1155" i="37"/>
  <c r="D1155" i="37"/>
  <c r="C1156" i="37"/>
  <c r="D1156" i="37"/>
  <c r="C1157" i="37"/>
  <c r="D1157" i="37"/>
  <c r="C1160" i="37"/>
  <c r="G1160" i="37" s="1"/>
  <c r="D1160" i="37"/>
  <c r="C1161" i="37"/>
  <c r="D1161" i="37"/>
  <c r="C1162" i="37"/>
  <c r="D1162" i="37"/>
  <c r="C1163" i="37"/>
  <c r="D1163" i="37"/>
  <c r="C1164" i="37"/>
  <c r="G1164" i="37" s="1"/>
  <c r="D1164" i="37"/>
  <c r="C1165" i="37"/>
  <c r="D1165" i="37"/>
  <c r="C1167" i="37"/>
  <c r="G1167" i="37" s="1"/>
  <c r="D1167" i="37"/>
  <c r="C1168" i="37"/>
  <c r="D1168" i="37"/>
  <c r="H1168" i="37" s="1"/>
  <c r="C1169" i="37"/>
  <c r="D1169" i="37"/>
  <c r="C1170" i="37"/>
  <c r="D1170" i="37"/>
  <c r="H1170" i="37" s="1"/>
  <c r="C1171" i="37"/>
  <c r="G1171" i="37" s="1"/>
  <c r="D1171" i="37"/>
  <c r="C1172" i="37"/>
  <c r="G1172" i="37"/>
  <c r="D1172" i="37"/>
  <c r="C1173" i="37"/>
  <c r="D1173" i="37"/>
  <c r="H1173" i="37"/>
  <c r="C1176" i="37"/>
  <c r="D1176" i="37"/>
  <c r="C1177" i="37"/>
  <c r="D1177" i="37"/>
  <c r="H1177" i="37" s="1"/>
  <c r="C1178" i="37"/>
  <c r="D1178" i="37"/>
  <c r="G1178" i="37"/>
  <c r="C1179" i="37"/>
  <c r="D1179" i="37"/>
  <c r="C1180" i="37"/>
  <c r="D1180" i="37"/>
  <c r="C1181" i="37"/>
  <c r="D1181" i="37"/>
  <c r="C1182" i="37"/>
  <c r="D1182" i="37"/>
  <c r="C1183" i="37"/>
  <c r="D1183" i="37"/>
  <c r="C1184" i="37"/>
  <c r="G1184" i="37" s="1"/>
  <c r="D1184" i="37"/>
  <c r="C1185" i="37"/>
  <c r="D1185" i="37"/>
  <c r="C1186" i="37"/>
  <c r="D1186" i="37"/>
  <c r="G1186" i="37" s="1"/>
  <c r="C1187" i="37"/>
  <c r="G1187" i="37" s="1"/>
  <c r="D1187" i="37"/>
  <c r="C1188" i="37"/>
  <c r="D1188" i="37"/>
  <c r="G1188" i="37" s="1"/>
  <c r="C1189" i="37"/>
  <c r="D1189" i="37"/>
  <c r="G1189" i="37"/>
  <c r="C1190" i="37"/>
  <c r="H1190" i="37" s="1"/>
  <c r="D1190" i="37"/>
  <c r="C1191" i="37"/>
  <c r="D1191" i="37"/>
  <c r="G1191" i="37"/>
  <c r="C1193" i="37"/>
  <c r="D1193" i="37"/>
  <c r="H1193" i="37" s="1"/>
  <c r="C1194" i="37"/>
  <c r="D1194" i="37"/>
  <c r="C1195" i="37"/>
  <c r="D1195" i="37"/>
  <c r="C1196" i="37"/>
  <c r="G1196" i="37" s="1"/>
  <c r="D1196" i="37"/>
  <c r="C1197" i="37"/>
  <c r="D1197" i="37"/>
  <c r="C1198" i="37"/>
  <c r="D1198" i="37"/>
  <c r="C1199" i="37"/>
  <c r="D1199" i="37"/>
  <c r="G1199" i="37" s="1"/>
  <c r="C1200" i="37"/>
  <c r="G1200" i="37" s="1"/>
  <c r="D1200" i="37"/>
  <c r="C1201" i="37"/>
  <c r="D1201" i="37"/>
  <c r="C1203" i="37"/>
  <c r="G1203" i="37" s="1"/>
  <c r="D1203" i="37"/>
  <c r="C1204" i="37"/>
  <c r="D1204" i="37"/>
  <c r="C1208" i="37"/>
  <c r="D1208" i="37"/>
  <c r="C1209" i="37"/>
  <c r="D1209" i="37"/>
  <c r="C1211" i="37"/>
  <c r="D1211" i="37"/>
  <c r="G1211" i="37" s="1"/>
  <c r="C1212" i="37"/>
  <c r="D1212" i="37"/>
  <c r="C1213" i="37"/>
  <c r="D1213" i="37"/>
  <c r="C1215" i="37"/>
  <c r="D1215" i="37"/>
  <c r="C1216" i="37"/>
  <c r="D1216" i="37"/>
  <c r="H1216" i="37" s="1"/>
  <c r="C1217" i="37"/>
  <c r="G1217" i="37" s="1"/>
  <c r="D1217" i="37"/>
  <c r="C1219" i="37"/>
  <c r="D1219" i="37"/>
  <c r="G1219" i="37" s="1"/>
  <c r="C1220" i="37"/>
  <c r="D1220" i="37"/>
  <c r="G1220" i="37" s="1"/>
  <c r="C1221" i="37"/>
  <c r="D1221" i="37"/>
  <c r="C1222" i="37"/>
  <c r="D1222" i="37"/>
  <c r="C1223" i="37"/>
  <c r="D1223" i="37"/>
  <c r="C1224" i="37"/>
  <c r="D1224" i="37"/>
  <c r="C1227" i="37"/>
  <c r="G1227" i="37" s="1"/>
  <c r="D1227" i="37"/>
  <c r="C1228" i="37"/>
  <c r="D1228" i="37"/>
  <c r="C1229" i="37"/>
  <c r="D1229" i="37"/>
  <c r="C1230" i="37"/>
  <c r="D1230" i="37"/>
  <c r="C1231" i="37"/>
  <c r="D1231" i="37"/>
  <c r="C1232" i="37"/>
  <c r="D1232" i="37"/>
  <c r="C1233" i="37"/>
  <c r="D1233" i="37"/>
  <c r="G1233" i="37" s="1"/>
  <c r="C1234" i="37"/>
  <c r="D1234" i="37"/>
  <c r="C1235" i="37"/>
  <c r="D1235" i="37"/>
  <c r="G1235" i="37"/>
  <c r="C1236" i="37"/>
  <c r="D1236" i="37"/>
  <c r="G1236" i="37" s="1"/>
  <c r="C1237" i="37"/>
  <c r="H1237" i="37" s="1"/>
  <c r="D1237" i="37"/>
  <c r="C1238" i="37"/>
  <c r="D1238" i="37"/>
  <c r="C1239" i="37"/>
  <c r="D1239" i="37"/>
  <c r="C1240" i="37"/>
  <c r="D1240" i="37"/>
  <c r="H1240" i="37" s="1"/>
  <c r="C1241" i="37"/>
  <c r="D1241" i="37"/>
  <c r="G1241" i="37"/>
  <c r="C1242" i="37"/>
  <c r="D1242" i="37"/>
  <c r="C1243" i="37"/>
  <c r="D1243" i="37"/>
  <c r="C1244" i="37"/>
  <c r="D1244" i="37"/>
  <c r="C1245" i="37"/>
  <c r="D1245" i="37"/>
  <c r="C1246" i="37"/>
  <c r="D1246" i="37"/>
  <c r="C1247" i="37"/>
  <c r="D1247" i="37"/>
  <c r="C1248" i="37"/>
  <c r="D1248" i="37"/>
  <c r="C1249" i="37"/>
  <c r="D1249" i="37"/>
  <c r="C1250" i="37"/>
  <c r="D1250" i="37"/>
  <c r="C1251" i="37"/>
  <c r="H1251" i="37" s="1"/>
  <c r="D1251" i="37"/>
  <c r="G1251" i="37"/>
  <c r="C1252" i="37"/>
  <c r="G1252" i="37"/>
  <c r="D1252" i="37"/>
  <c r="C1253" i="37"/>
  <c r="H1253" i="37" s="1"/>
  <c r="D1253" i="37"/>
  <c r="C1254" i="37"/>
  <c r="D1254" i="37"/>
  <c r="C1255" i="37"/>
  <c r="D1255" i="37"/>
  <c r="C1256" i="37"/>
  <c r="D1256" i="37"/>
  <c r="H1256" i="37" s="1"/>
  <c r="C1257" i="37"/>
  <c r="D1257" i="37"/>
  <c r="G1257" i="37" s="1"/>
  <c r="C1258" i="37"/>
  <c r="D1258" i="37"/>
  <c r="C1259" i="37"/>
  <c r="D1259" i="37"/>
  <c r="C1260" i="37"/>
  <c r="D1260" i="37"/>
  <c r="H1260" i="37" s="1"/>
  <c r="C1261" i="37"/>
  <c r="D1261" i="37"/>
  <c r="C1262" i="37"/>
  <c r="D1262" i="37"/>
  <c r="C1263" i="37"/>
  <c r="D1263" i="37"/>
  <c r="C1264" i="37"/>
  <c r="D1264" i="37"/>
  <c r="H1264" i="37" s="1"/>
  <c r="C1265" i="37"/>
  <c r="D1265" i="37"/>
  <c r="C1266" i="37"/>
  <c r="D1266" i="37"/>
  <c r="H1266" i="37" s="1"/>
  <c r="C1267" i="37"/>
  <c r="D1267" i="37"/>
  <c r="G1267" i="37"/>
  <c r="C1268" i="37"/>
  <c r="G1268" i="37" s="1"/>
  <c r="D1268" i="37"/>
  <c r="C1269" i="37"/>
  <c r="H1269" i="37" s="1"/>
  <c r="D1269" i="37"/>
  <c r="C1270" i="37"/>
  <c r="D1270" i="37"/>
  <c r="C1271" i="37"/>
  <c r="H1271" i="37" s="1"/>
  <c r="D1271" i="37"/>
  <c r="C1272" i="37"/>
  <c r="D1272" i="37"/>
  <c r="H1272" i="37" s="1"/>
  <c r="C1273" i="37"/>
  <c r="D1273" i="37"/>
  <c r="C1274" i="37"/>
  <c r="D1274" i="37"/>
  <c r="C1275" i="37"/>
  <c r="D1275" i="37"/>
  <c r="C1276" i="37"/>
  <c r="D1276" i="37"/>
  <c r="C1277" i="37"/>
  <c r="D1277" i="37"/>
  <c r="C1278" i="37"/>
  <c r="D1278" i="37"/>
  <c r="C1279" i="37"/>
  <c r="D1279" i="37"/>
  <c r="C1280" i="37"/>
  <c r="D1280" i="37"/>
  <c r="C1281" i="37"/>
  <c r="D1281" i="37"/>
  <c r="C1282" i="37"/>
  <c r="D1282" i="37"/>
  <c r="H1282" i="37" s="1"/>
  <c r="C1283" i="37"/>
  <c r="D1283" i="37"/>
  <c r="G1283" i="37"/>
  <c r="C1284" i="37"/>
  <c r="G1284" i="37" s="1"/>
  <c r="D1284" i="37"/>
  <c r="C1285" i="37"/>
  <c r="D1285" i="37"/>
  <c r="C1286" i="37"/>
  <c r="D1286" i="37"/>
  <c r="C1287" i="37"/>
  <c r="D1287" i="37"/>
  <c r="C1288" i="37"/>
  <c r="D1288" i="37"/>
  <c r="H1288" i="37" s="1"/>
  <c r="C1289" i="37"/>
  <c r="H1289" i="37" s="1"/>
  <c r="D1289" i="37"/>
  <c r="C1290" i="37"/>
  <c r="D1290" i="37"/>
  <c r="C1291" i="37"/>
  <c r="D1291" i="37"/>
  <c r="C1292" i="37"/>
  <c r="D1292" i="37"/>
  <c r="G1292" i="37" s="1"/>
  <c r="C1295" i="37"/>
  <c r="H1295" i="37" s="1"/>
  <c r="D1295" i="37"/>
  <c r="C1296" i="37"/>
  <c r="D1296" i="37"/>
  <c r="H1296" i="37" s="1"/>
  <c r="C1297" i="37"/>
  <c r="H1297" i="37" s="1"/>
  <c r="D1297" i="37"/>
  <c r="G1297" i="37"/>
  <c r="C1299" i="37"/>
  <c r="G1299" i="37" s="1"/>
  <c r="D1299" i="37"/>
  <c r="C1300" i="37"/>
  <c r="D1300" i="37"/>
  <c r="C1302" i="37"/>
  <c r="D1302" i="37"/>
  <c r="C1303" i="37"/>
  <c r="G1303" i="37" s="1"/>
  <c r="D1303" i="37"/>
  <c r="C1304" i="37"/>
  <c r="D1304" i="37"/>
  <c r="G1304" i="37" s="1"/>
  <c r="C1305" i="37"/>
  <c r="D1305" i="37"/>
  <c r="G1305" i="37" s="1"/>
  <c r="C1306" i="37"/>
  <c r="D1306" i="37"/>
  <c r="C1307" i="37"/>
  <c r="D1307" i="37"/>
  <c r="C1308" i="37"/>
  <c r="D1308" i="37"/>
  <c r="C1309" i="37"/>
  <c r="D1309" i="37"/>
  <c r="G1309" i="37"/>
  <c r="C1311" i="37"/>
  <c r="D1311" i="37"/>
  <c r="C1312" i="37"/>
  <c r="D1312" i="37"/>
  <c r="G1312" i="37" s="1"/>
  <c r="C1313" i="37"/>
  <c r="D1313" i="37"/>
  <c r="C1314" i="37"/>
  <c r="D1314" i="37"/>
  <c r="C1315" i="37"/>
  <c r="D1315" i="37"/>
  <c r="C1317" i="37"/>
  <c r="D1317" i="37"/>
  <c r="C1318" i="37"/>
  <c r="D1318" i="37"/>
  <c r="C1319" i="37"/>
  <c r="G1319" i="37" s="1"/>
  <c r="D1319" i="37"/>
  <c r="C1320" i="37"/>
  <c r="D1320" i="37"/>
  <c r="C1321" i="37"/>
  <c r="D1321" i="37"/>
  <c r="C1322" i="37"/>
  <c r="D1322" i="37"/>
  <c r="C1325" i="37"/>
  <c r="D1325" i="37"/>
  <c r="C1326" i="37"/>
  <c r="D1326" i="37"/>
  <c r="C1328" i="37"/>
  <c r="D1328" i="37"/>
  <c r="C1329" i="37"/>
  <c r="H1329" i="37" s="1"/>
  <c r="D1329" i="37"/>
  <c r="G1329" i="37"/>
  <c r="C1330" i="37"/>
  <c r="D1330" i="37"/>
  <c r="C1332" i="37"/>
  <c r="D1332" i="37"/>
  <c r="G1332" i="37" s="1"/>
  <c r="C1333" i="37"/>
  <c r="H1333" i="37" s="1"/>
  <c r="D1333" i="37"/>
  <c r="C1334" i="37"/>
  <c r="D1334" i="37"/>
  <c r="C1335" i="37"/>
  <c r="D1335" i="37"/>
  <c r="C1336" i="37"/>
  <c r="D1336" i="37"/>
  <c r="C1337" i="37"/>
  <c r="D1337" i="37"/>
  <c r="G1337" i="37" s="1"/>
  <c r="C1339" i="37"/>
  <c r="D1339" i="37"/>
  <c r="C1340" i="37"/>
  <c r="D1340" i="37"/>
  <c r="G1340" i="37" s="1"/>
  <c r="C1341" i="37"/>
  <c r="H1341" i="37" s="1"/>
  <c r="D1341" i="37"/>
  <c r="C1343" i="37"/>
  <c r="D1343" i="37"/>
  <c r="C1344" i="37"/>
  <c r="D1344" i="37"/>
  <c r="G1344" i="37"/>
  <c r="C1345" i="37"/>
  <c r="H1345" i="37" s="1"/>
  <c r="D1345" i="37"/>
  <c r="G1345" i="37"/>
  <c r="C1346" i="37"/>
  <c r="D1346" i="37"/>
  <c r="C1347" i="37"/>
  <c r="D1347" i="37"/>
  <c r="H1347" i="37" s="1"/>
  <c r="C1348" i="37"/>
  <c r="H1348" i="37" s="1"/>
  <c r="D1348" i="37"/>
  <c r="C1350" i="37"/>
  <c r="D1350" i="37"/>
  <c r="C1351" i="37"/>
  <c r="D1351" i="37"/>
  <c r="H1351" i="37" s="1"/>
  <c r="C1352" i="37"/>
  <c r="G1352" i="37" s="1"/>
  <c r="D1352" i="37"/>
  <c r="C1353" i="37"/>
  <c r="G1353" i="37" s="1"/>
  <c r="H1353" i="37"/>
  <c r="D1353" i="37"/>
  <c r="C1355" i="37"/>
  <c r="G1355" i="37"/>
  <c r="D1355" i="37"/>
  <c r="C1356" i="37"/>
  <c r="D1356" i="37"/>
  <c r="G1356" i="37"/>
  <c r="C1357" i="37"/>
  <c r="H1357" i="37" s="1"/>
  <c r="D1357" i="37"/>
  <c r="G1357" i="37"/>
  <c r="C1358" i="37"/>
  <c r="D1358" i="37"/>
  <c r="C1359" i="37"/>
  <c r="G1359" i="37"/>
  <c r="D1359" i="37"/>
  <c r="C1360" i="37"/>
  <c r="H1360" i="37" s="1"/>
  <c r="D1360" i="37"/>
  <c r="G1360" i="37"/>
  <c r="C1361" i="37"/>
  <c r="H1361" i="37" s="1"/>
  <c r="D1361" i="37"/>
  <c r="G1361" i="37"/>
  <c r="C1362" i="37"/>
  <c r="D1362" i="37"/>
  <c r="C1364" i="37"/>
  <c r="D1364" i="37"/>
  <c r="G1364" i="37" s="1"/>
  <c r="C1365" i="37"/>
  <c r="D1365" i="37"/>
  <c r="C1366" i="37"/>
  <c r="D1366" i="37"/>
  <c r="C1367" i="37"/>
  <c r="G1367" i="37" s="1"/>
  <c r="D1367" i="37"/>
  <c r="C1368" i="37"/>
  <c r="D1368" i="37"/>
  <c r="C1369" i="37"/>
  <c r="D1369" i="37"/>
  <c r="C1371" i="37"/>
  <c r="D1371" i="37"/>
  <c r="H1371" i="37" s="1"/>
  <c r="C1372" i="37"/>
  <c r="D1372" i="37"/>
  <c r="G1372" i="37" s="1"/>
  <c r="C1373" i="37"/>
  <c r="D1373" i="37"/>
  <c r="C1374" i="37"/>
  <c r="D1374" i="37"/>
  <c r="C1375" i="37"/>
  <c r="H1375" i="37" s="1"/>
  <c r="D1375" i="37"/>
  <c r="C1376" i="37"/>
  <c r="D1376" i="37"/>
  <c r="C1379" i="37"/>
  <c r="G1379" i="37" s="1"/>
  <c r="D1379" i="37"/>
  <c r="C1380" i="37"/>
  <c r="D1380" i="37"/>
  <c r="G1380" i="37" s="1"/>
  <c r="C1381" i="37"/>
  <c r="D1381" i="37"/>
  <c r="C1383" i="37"/>
  <c r="D1383" i="37"/>
  <c r="H1383" i="37" s="1"/>
  <c r="C1384" i="37"/>
  <c r="D1384" i="37"/>
  <c r="C1385" i="37"/>
  <c r="D1385" i="37"/>
  <c r="C1386" i="37"/>
  <c r="D1386" i="37"/>
  <c r="C1388" i="37"/>
  <c r="D1388" i="37"/>
  <c r="C1389" i="37"/>
  <c r="H1389" i="37"/>
  <c r="D1389" i="37"/>
  <c r="G1389" i="37" s="1"/>
  <c r="C1390" i="37"/>
  <c r="D1390" i="37"/>
  <c r="C1391" i="37"/>
  <c r="D1391" i="37"/>
  <c r="C1392" i="37"/>
  <c r="D1392" i="37"/>
  <c r="G1392" i="37" s="1"/>
  <c r="C1393" i="37"/>
  <c r="D1393" i="37"/>
  <c r="C1394" i="37"/>
  <c r="D1394" i="37"/>
  <c r="C1396" i="37"/>
  <c r="H1396" i="37" s="1"/>
  <c r="D1396" i="37"/>
  <c r="C1397" i="37"/>
  <c r="D1397" i="37"/>
  <c r="C1398" i="37"/>
  <c r="D1398" i="37"/>
  <c r="C1399" i="37"/>
  <c r="D1399" i="37"/>
  <c r="H1399" i="37"/>
  <c r="C1400" i="37"/>
  <c r="D1400" i="37"/>
  <c r="C1401" i="37"/>
  <c r="D1401" i="37"/>
  <c r="C1404" i="37"/>
  <c r="H1404" i="37" s="1"/>
  <c r="D1404" i="37"/>
  <c r="C1405" i="37"/>
  <c r="D1405" i="37"/>
  <c r="C1407" i="37"/>
  <c r="D1407" i="37"/>
  <c r="H1407" i="37"/>
  <c r="C1408" i="37"/>
  <c r="D1408" i="37"/>
  <c r="C1409" i="37"/>
  <c r="D1409" i="37"/>
  <c r="C1411" i="37"/>
  <c r="G1411" i="37" s="1"/>
  <c r="D1411" i="37"/>
  <c r="C1412" i="37"/>
  <c r="D1412" i="37"/>
  <c r="C1413" i="37"/>
  <c r="D1413" i="37"/>
  <c r="C1414" i="37"/>
  <c r="D1414" i="37"/>
  <c r="C1415" i="37"/>
  <c r="G1415" i="37" s="1"/>
  <c r="D1415" i="37"/>
  <c r="C1416" i="37"/>
  <c r="D1416" i="37"/>
  <c r="C1419" i="37"/>
  <c r="D1419" i="37"/>
  <c r="H1419" i="37"/>
  <c r="C1420" i="37"/>
  <c r="D1420" i="37"/>
  <c r="C1421" i="37"/>
  <c r="D1421" i="37"/>
  <c r="C1422" i="37"/>
  <c r="D1422" i="37"/>
  <c r="C1423" i="37"/>
  <c r="D1423" i="37"/>
  <c r="H1423" i="37" s="1"/>
  <c r="C1424" i="37"/>
  <c r="D1424" i="37"/>
  <c r="G1424" i="37" s="1"/>
  <c r="C1425" i="37"/>
  <c r="D1425" i="37"/>
  <c r="C1426" i="37"/>
  <c r="D1426" i="37"/>
  <c r="C1427" i="37"/>
  <c r="H1427" i="37" s="1"/>
  <c r="D1427" i="37"/>
  <c r="C1428" i="37"/>
  <c r="D1428" i="37"/>
  <c r="G1428" i="37" s="1"/>
  <c r="C1433" i="37"/>
  <c r="D1433" i="37"/>
  <c r="C1434" i="37"/>
  <c r="D1434" i="37"/>
  <c r="C1435" i="37"/>
  <c r="H1435" i="37" s="1"/>
  <c r="D1435" i="37"/>
  <c r="C1436" i="37"/>
  <c r="D1436" i="37"/>
  <c r="C1437" i="37"/>
  <c r="D1437" i="37"/>
  <c r="C1438" i="37"/>
  <c r="D1438" i="37"/>
  <c r="C1440" i="37"/>
  <c r="D1440" i="37"/>
  <c r="G1440" i="37"/>
  <c r="C1441" i="37"/>
  <c r="H1441" i="37" s="1"/>
  <c r="D1441" i="37"/>
  <c r="G1441" i="37"/>
  <c r="C1442" i="37"/>
  <c r="D1442" i="37"/>
  <c r="C1443" i="37"/>
  <c r="D1443" i="37"/>
  <c r="H1443" i="37" s="1"/>
  <c r="C1444" i="37"/>
  <c r="G1444" i="37" s="1"/>
  <c r="D1444" i="37"/>
  <c r="C1445" i="37"/>
  <c r="D1445" i="37"/>
  <c r="C1446" i="37"/>
  <c r="D1446" i="37"/>
  <c r="C1449" i="37"/>
  <c r="D1449" i="37"/>
  <c r="C1450" i="37"/>
  <c r="D1450" i="37"/>
  <c r="H1450" i="37" s="1"/>
  <c r="C1451" i="37"/>
  <c r="G1451" i="37" s="1"/>
  <c r="D1451" i="37"/>
  <c r="C1452" i="37"/>
  <c r="D1452" i="37"/>
  <c r="C1453" i="37"/>
  <c r="D1453" i="37"/>
  <c r="C1454" i="37"/>
  <c r="D1454" i="37"/>
  <c r="C1456" i="37"/>
  <c r="H1456" i="37" s="1"/>
  <c r="D1456" i="37"/>
  <c r="C1457" i="37"/>
  <c r="D1457" i="37"/>
  <c r="C1458" i="37"/>
  <c r="D1458" i="37"/>
  <c r="C1459" i="37"/>
  <c r="D1459" i="37"/>
  <c r="G1459" i="37" s="1"/>
  <c r="C1460" i="37"/>
  <c r="H1460" i="37" s="1"/>
  <c r="D1460" i="37"/>
  <c r="C1461" i="37"/>
  <c r="D1461" i="37"/>
  <c r="C1462" i="37"/>
  <c r="D1462" i="37"/>
  <c r="C1465" i="37"/>
  <c r="D1465" i="37"/>
  <c r="C1466" i="37"/>
  <c r="D1466" i="37"/>
  <c r="C1467" i="37"/>
  <c r="D1467" i="37"/>
  <c r="C1468" i="37"/>
  <c r="D1468" i="37"/>
  <c r="G1468" i="37"/>
  <c r="C1470" i="37"/>
  <c r="D1470" i="37"/>
  <c r="C1471" i="37"/>
  <c r="D1471" i="37"/>
  <c r="H1471" i="37" s="1"/>
  <c r="C1472" i="37"/>
  <c r="G1472" i="37" s="1"/>
  <c r="D1472" i="37"/>
  <c r="C1473" i="37"/>
  <c r="G1473" i="37" s="1"/>
  <c r="D1473" i="37"/>
  <c r="C1474" i="37"/>
  <c r="C1476" i="37"/>
  <c r="C1478" i="37"/>
  <c r="C1479" i="37"/>
  <c r="G1479" i="37"/>
  <c r="C1480" i="37"/>
  <c r="G1480" i="37" s="1"/>
  <c r="C1481" i="37"/>
  <c r="G1481" i="37"/>
  <c r="C1482" i="37"/>
  <c r="G1482" i="37" s="1"/>
  <c r="C1483" i="37"/>
  <c r="G1483" i="37"/>
  <c r="C1484" i="37"/>
  <c r="G1484" i="37" s="1"/>
  <c r="C1485" i="37"/>
  <c r="G1485" i="37"/>
  <c r="C1487" i="37"/>
  <c r="C1488" i="37"/>
  <c r="G1488" i="37"/>
  <c r="C1489" i="37"/>
  <c r="G1489" i="37" s="1"/>
  <c r="C1490" i="37"/>
  <c r="C1491" i="37"/>
  <c r="C1493" i="37"/>
  <c r="C1495" i="37"/>
  <c r="G1495" i="37" s="1"/>
  <c r="C1496" i="37"/>
  <c r="G1496" i="37" s="1"/>
  <c r="C1497" i="37"/>
  <c r="C1498" i="37"/>
  <c r="C1499" i="37"/>
  <c r="G1499" i="37" s="1"/>
  <c r="C1500" i="37"/>
  <c r="G1500" i="37"/>
  <c r="C1501" i="37"/>
  <c r="H1501" i="37"/>
  <c r="G1501" i="37"/>
  <c r="C1502" i="37"/>
  <c r="C1504" i="37"/>
  <c r="G1504" i="37"/>
  <c r="C1505" i="37"/>
  <c r="H1505" i="37" s="1"/>
  <c r="G1505" i="37"/>
  <c r="C1506" i="37"/>
  <c r="C1507" i="37"/>
  <c r="G1507" i="37" s="1"/>
  <c r="C1508" i="37"/>
  <c r="C1512" i="37"/>
  <c r="G1512" i="37" s="1"/>
  <c r="C1513" i="37"/>
  <c r="C1514" i="37"/>
  <c r="C1515" i="37"/>
  <c r="G1515" i="37"/>
  <c r="C1518" i="37"/>
  <c r="C1519" i="37"/>
  <c r="C1520" i="37"/>
  <c r="G1520" i="37" s="1"/>
  <c r="C1521" i="37"/>
  <c r="G1521" i="37" s="1"/>
  <c r="C1523" i="37"/>
  <c r="C1524" i="37"/>
  <c r="G1524" i="37" s="1"/>
  <c r="C1525" i="37"/>
  <c r="G1525" i="37" s="1"/>
  <c r="C1526" i="37"/>
  <c r="C1528" i="37"/>
  <c r="G1528" i="37"/>
  <c r="C1529" i="37"/>
  <c r="H1529" i="37" s="1"/>
  <c r="G1529" i="37"/>
  <c r="C1530" i="37"/>
  <c r="C1531" i="37"/>
  <c r="C1533" i="37"/>
  <c r="G1533" i="37" s="1"/>
  <c r="C1534" i="37"/>
  <c r="C1535" i="37"/>
  <c r="G1535" i="37"/>
  <c r="C1536" i="37"/>
  <c r="H1536" i="37" s="1"/>
  <c r="G1536" i="37"/>
  <c r="C1538" i="37"/>
  <c r="C1539" i="37"/>
  <c r="C1540" i="37"/>
  <c r="C1541" i="37"/>
  <c r="C1543" i="37"/>
  <c r="G1543" i="37" s="1"/>
  <c r="C1544" i="37"/>
  <c r="G1544" i="37" s="1"/>
  <c r="C1545" i="37"/>
  <c r="C1546" i="37"/>
  <c r="C1548" i="37"/>
  <c r="G1548" i="37"/>
  <c r="C1549" i="37"/>
  <c r="H1549" i="37" s="1"/>
  <c r="G1549" i="37"/>
  <c r="C1550" i="37"/>
  <c r="C1551" i="37"/>
  <c r="G1551" i="37" s="1"/>
  <c r="C1553" i="37"/>
  <c r="C1554" i="37"/>
  <c r="C1555" i="37"/>
  <c r="G1555" i="37"/>
  <c r="C1556" i="37"/>
  <c r="H1556" i="37" s="1"/>
  <c r="G1556" i="37"/>
  <c r="C1558" i="37"/>
  <c r="C1559" i="37"/>
  <c r="G1559" i="37" s="1"/>
  <c r="C1560" i="37"/>
  <c r="G1560" i="37" s="1"/>
  <c r="C1561" i="37"/>
  <c r="C1562" i="37"/>
  <c r="C1564" i="37"/>
  <c r="G1564" i="37"/>
  <c r="C1565" i="37"/>
  <c r="C1566" i="37"/>
  <c r="C1567" i="37"/>
  <c r="G1567" i="37" s="1"/>
  <c r="H1564" i="37"/>
  <c r="H1555" i="37"/>
  <c r="H1551" i="37"/>
  <c r="H1548" i="37"/>
  <c r="H1543" i="37"/>
  <c r="H1535" i="37"/>
  <c r="H1533" i="37"/>
  <c r="H1528" i="37"/>
  <c r="H1525" i="37"/>
  <c r="H1515" i="37"/>
  <c r="H1507" i="37"/>
  <c r="H1504" i="37"/>
  <c r="H1499" i="37"/>
  <c r="H1489" i="37"/>
  <c r="H1488" i="37"/>
  <c r="H1485" i="37"/>
  <c r="H1483" i="37"/>
  <c r="H1481" i="37"/>
  <c r="H1468" i="37"/>
  <c r="H1444" i="37"/>
  <c r="H1416" i="37"/>
  <c r="H1364" i="37"/>
  <c r="H1356" i="37"/>
  <c r="H1344" i="37"/>
  <c r="H1340" i="37"/>
  <c r="H1337" i="37"/>
  <c r="H1315" i="37"/>
  <c r="H1308" i="37"/>
  <c r="H1284" i="37"/>
  <c r="H1276" i="37"/>
  <c r="H1268" i="37"/>
  <c r="H1257" i="37"/>
  <c r="H1255" i="37"/>
  <c r="H1252" i="37"/>
  <c r="H1248" i="37"/>
  <c r="H1242" i="37"/>
  <c r="H1236" i="37"/>
  <c r="H1223" i="37"/>
  <c r="H1220" i="37"/>
  <c r="H1217" i="37"/>
  <c r="H1204" i="37"/>
  <c r="H1200" i="37"/>
  <c r="H1199" i="37"/>
  <c r="H1196" i="37"/>
  <c r="H1195" i="37"/>
  <c r="H1194" i="37"/>
  <c r="H1191" i="37"/>
  <c r="H1189" i="37"/>
  <c r="H1187" i="37"/>
  <c r="H1186" i="37"/>
  <c r="H1184" i="37"/>
  <c r="H1183" i="37"/>
  <c r="H1180" i="37"/>
  <c r="H1179" i="37"/>
  <c r="H1178" i="37"/>
  <c r="H1176" i="37"/>
  <c r="H1172" i="37"/>
  <c r="H1171" i="37"/>
  <c r="H1167" i="37"/>
  <c r="H1164" i="37"/>
  <c r="H1163" i="37"/>
  <c r="H1160" i="37"/>
  <c r="H1153" i="37"/>
  <c r="H1152" i="37"/>
  <c r="H1151" i="37"/>
  <c r="H1150" i="37"/>
  <c r="H1133" i="37"/>
  <c r="H1131" i="37"/>
  <c r="H1129" i="37"/>
  <c r="H1128" i="37"/>
  <c r="H1127" i="37"/>
  <c r="H1125" i="37"/>
  <c r="H1123" i="37"/>
  <c r="H1118" i="37"/>
  <c r="H1116" i="37"/>
  <c r="H1115" i="37"/>
  <c r="H1114" i="37"/>
  <c r="H1111" i="37"/>
  <c r="H1110" i="37"/>
  <c r="H1107" i="37"/>
  <c r="H1104" i="37"/>
  <c r="H1102" i="37"/>
  <c r="H1101" i="37"/>
  <c r="H1099" i="37"/>
  <c r="H1098" i="37"/>
  <c r="H1095" i="37"/>
  <c r="H1094" i="37"/>
  <c r="H1093" i="37"/>
  <c r="H1092" i="37"/>
  <c r="H1091" i="37"/>
  <c r="H1086" i="37"/>
  <c r="H1085" i="37"/>
  <c r="H1084" i="37"/>
  <c r="H1083" i="37"/>
  <c r="H1082" i="37"/>
  <c r="H1081" i="37"/>
  <c r="H1079" i="37"/>
  <c r="H1078" i="37"/>
  <c r="H1075" i="37"/>
  <c r="H1074" i="37"/>
  <c r="H1073" i="37"/>
  <c r="H1072" i="37"/>
  <c r="H1070" i="37"/>
  <c r="H1069" i="37"/>
  <c r="H1067" i="37"/>
  <c r="H1066" i="37"/>
  <c r="H1065" i="37"/>
  <c r="H1063" i="37"/>
  <c r="H1062" i="37"/>
  <c r="H1061" i="37"/>
  <c r="H1060" i="37"/>
  <c r="H1055" i="37"/>
  <c r="H1054" i="37"/>
  <c r="H1053" i="37"/>
  <c r="H1046" i="37"/>
  <c r="H1045" i="37"/>
  <c r="H1038" i="37"/>
  <c r="H1037" i="37"/>
  <c r="H1036" i="37"/>
  <c r="H1033" i="37"/>
  <c r="H1032" i="37"/>
  <c r="H1031" i="37"/>
  <c r="H1030" i="37"/>
  <c r="H1029" i="37"/>
  <c r="H1028" i="37"/>
  <c r="H1022" i="37"/>
  <c r="H1021" i="37"/>
  <c r="H1020" i="37"/>
  <c r="H1018" i="37"/>
  <c r="H1017" i="37"/>
  <c r="H1014" i="37"/>
  <c r="H1013" i="37"/>
  <c r="H1010" i="37"/>
  <c r="H1009" i="37"/>
  <c r="H1005" i="37"/>
  <c r="H1004" i="37"/>
  <c r="H1003" i="37"/>
  <c r="H1002" i="37"/>
  <c r="H998" i="37"/>
  <c r="H997" i="37"/>
  <c r="H996" i="37"/>
  <c r="H994" i="37"/>
  <c r="H985" i="37"/>
  <c r="H982" i="37"/>
  <c r="H981" i="37"/>
  <c r="H976" i="37"/>
  <c r="H974" i="37"/>
  <c r="H973" i="37"/>
  <c r="H972" i="37"/>
  <c r="H970" i="37"/>
  <c r="H969" i="37"/>
  <c r="H968" i="37"/>
  <c r="H966" i="37"/>
  <c r="H965" i="37"/>
  <c r="H964" i="37"/>
  <c r="H962" i="37"/>
  <c r="H961" i="37"/>
  <c r="H960" i="37"/>
  <c r="H958" i="37"/>
  <c r="H957" i="37"/>
  <c r="H956" i="37"/>
  <c r="H954" i="37"/>
  <c r="H953" i="37"/>
  <c r="H952" i="37"/>
  <c r="H950" i="37"/>
  <c r="H949" i="37"/>
  <c r="H948" i="37"/>
  <c r="H946" i="37"/>
  <c r="H945" i="37"/>
  <c r="H944"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3" i="37"/>
  <c r="H802" i="37"/>
  <c r="H801" i="37"/>
  <c r="H799" i="37"/>
  <c r="H798" i="37"/>
  <c r="H795" i="37"/>
  <c r="H794" i="37"/>
  <c r="H793" i="37"/>
  <c r="H791" i="37"/>
  <c r="H790" i="37"/>
  <c r="H787" i="37"/>
  <c r="H786" i="37"/>
  <c r="H783" i="37"/>
  <c r="H782" i="37"/>
  <c r="H779" i="37"/>
  <c r="H778" i="37"/>
  <c r="H777" i="37"/>
  <c r="H775" i="37"/>
  <c r="H774" i="37"/>
  <c r="H771" i="37"/>
  <c r="H770" i="37"/>
  <c r="H769" i="37"/>
  <c r="H767" i="37"/>
  <c r="H766" i="37"/>
  <c r="H763" i="37"/>
  <c r="H762" i="37"/>
  <c r="H761" i="37"/>
  <c r="H759" i="37"/>
  <c r="H758" i="37"/>
  <c r="H755" i="37"/>
  <c r="H753" i="37"/>
  <c r="H750" i="37"/>
  <c r="H747" i="37"/>
  <c r="H746" i="37"/>
  <c r="H745" i="37"/>
  <c r="H743" i="37"/>
  <c r="H742" i="37"/>
  <c r="H739" i="37"/>
  <c r="H737" i="37"/>
  <c r="H730" i="37"/>
  <c r="H729" i="37"/>
  <c r="H726" i="37"/>
  <c r="H723" i="37"/>
  <c r="H721" i="37"/>
  <c r="H719" i="37"/>
  <c r="H718" i="37"/>
  <c r="H715" i="37"/>
  <c r="H714" i="37"/>
  <c r="H713" i="37"/>
  <c r="H711" i="37"/>
  <c r="H710" i="37"/>
  <c r="H707" i="37"/>
  <c r="H706" i="37"/>
  <c r="H705" i="37"/>
  <c r="H703" i="37"/>
  <c r="H702" i="37"/>
  <c r="H699" i="37"/>
  <c r="H698" i="37"/>
  <c r="H697" i="37"/>
  <c r="H695" i="37"/>
  <c r="H694" i="37"/>
  <c r="H691" i="37"/>
  <c r="H687" i="37"/>
  <c r="H686" i="37"/>
  <c r="H683" i="37"/>
  <c r="H682" i="37"/>
  <c r="H681" i="37"/>
  <c r="H679" i="37"/>
  <c r="H678" i="37"/>
  <c r="H675" i="37"/>
  <c r="H674" i="37"/>
  <c r="H673" i="37"/>
  <c r="H671" i="37"/>
  <c r="H670" i="37"/>
  <c r="H667" i="37"/>
  <c r="H663" i="37"/>
  <c r="H662" i="37"/>
  <c r="H659" i="37"/>
  <c r="H658" i="37"/>
  <c r="H657" i="37"/>
  <c r="H655" i="37"/>
  <c r="H654" i="37"/>
  <c r="H652" i="37"/>
  <c r="H651" i="37"/>
  <c r="H650" i="37"/>
  <c r="H648" i="37"/>
  <c r="H647" i="37"/>
  <c r="H646" i="37"/>
  <c r="H643" i="37"/>
  <c r="H628" i="37"/>
  <c r="H625" i="37"/>
  <c r="H624" i="37"/>
  <c r="H622" i="37"/>
  <c r="H619" i="37"/>
  <c r="H618" i="37"/>
  <c r="H613" i="37"/>
  <c r="H612" i="37"/>
  <c r="H610" i="37"/>
  <c r="H609" i="37"/>
  <c r="H607" i="37"/>
  <c r="H606" i="37"/>
  <c r="H605" i="37"/>
  <c r="H604" i="37"/>
  <c r="H602" i="37"/>
  <c r="H601" i="37"/>
  <c r="H600" i="37"/>
  <c r="H599" i="37"/>
  <c r="H598" i="37"/>
  <c r="H597" i="37"/>
  <c r="H593" i="37"/>
  <c r="H592" i="37"/>
  <c r="H589" i="37"/>
  <c r="H587" i="37"/>
  <c r="H586" i="37"/>
  <c r="H582" i="37"/>
  <c r="H580" i="37"/>
  <c r="H577" i="37"/>
  <c r="H575" i="37"/>
  <c r="H574" i="37"/>
  <c r="H573" i="37"/>
  <c r="H570" i="37"/>
  <c r="H569" i="37"/>
  <c r="H567" i="37"/>
  <c r="H563" i="37"/>
  <c r="H561" i="37"/>
  <c r="H560" i="37"/>
  <c r="H557" i="37"/>
  <c r="H556" i="37"/>
  <c r="H555" i="37"/>
  <c r="H553" i="37"/>
  <c r="H552" i="37"/>
  <c r="H551" i="37"/>
  <c r="H550" i="37"/>
  <c r="H549" i="37"/>
  <c r="H548" i="37"/>
  <c r="H547" i="37"/>
  <c r="H545" i="37"/>
  <c r="H544" i="37"/>
  <c r="H542" i="37"/>
  <c r="H540" i="37"/>
  <c r="H537" i="37"/>
  <c r="H536"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1" i="37"/>
  <c r="H490" i="37"/>
  <c r="H489" i="37"/>
  <c r="H487" i="37"/>
  <c r="H484" i="37"/>
  <c r="H483" i="37"/>
  <c r="H482" i="37"/>
  <c r="H480" i="37"/>
  <c r="H479" i="37"/>
  <c r="H478" i="37"/>
  <c r="H477" i="37"/>
  <c r="H474" i="37"/>
  <c r="H473" i="37"/>
  <c r="H471" i="37"/>
  <c r="H470"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0" i="37"/>
  <c r="H429" i="37"/>
  <c r="H428" i="37"/>
  <c r="H425" i="37"/>
  <c r="H424" i="37"/>
  <c r="H423" i="37"/>
  <c r="H422"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6" i="37"/>
  <c r="H365" i="37"/>
  <c r="H364"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85" i="37"/>
  <c r="H279" i="37"/>
  <c r="H278" i="37"/>
  <c r="H277" i="37"/>
  <c r="H276" i="37"/>
  <c r="H275" i="37"/>
  <c r="H274" i="37"/>
  <c r="H272" i="37"/>
  <c r="H271" i="37"/>
  <c r="H270" i="37"/>
  <c r="H269" i="37"/>
  <c r="H268" i="37"/>
  <c r="H266" i="37"/>
  <c r="H265" i="37"/>
  <c r="H264" i="37"/>
  <c r="H262" i="37"/>
  <c r="H261" i="37"/>
  <c r="H260"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1" i="37"/>
  <c r="H210" i="37"/>
  <c r="H207" i="37"/>
  <c r="H206" i="37"/>
  <c r="H205" i="37"/>
  <c r="H203" i="37"/>
  <c r="H202" i="37"/>
  <c r="H201" i="37"/>
  <c r="H199" i="37"/>
  <c r="H198" i="37"/>
  <c r="H197" i="37"/>
  <c r="H196" i="37"/>
  <c r="H192" i="37"/>
  <c r="H190" i="37"/>
  <c r="H189" i="37"/>
  <c r="H188" i="37"/>
  <c r="H187" i="37"/>
  <c r="H184" i="37"/>
  <c r="H183" i="37"/>
  <c r="H180" i="37"/>
  <c r="H177" i="37"/>
  <c r="H173" i="37"/>
  <c r="H165" i="37"/>
  <c r="H163" i="37"/>
  <c r="H158" i="37"/>
  <c r="H156" i="37"/>
  <c r="H155" i="37"/>
  <c r="H154" i="37"/>
  <c r="H153" i="37"/>
  <c r="H148" i="37"/>
  <c r="H147" i="37"/>
  <c r="H146" i="37"/>
  <c r="H145" i="37"/>
  <c r="H144" i="37"/>
  <c r="H143" i="37"/>
  <c r="H142" i="37"/>
  <c r="H141" i="37"/>
  <c r="H139" i="37"/>
  <c r="H133" i="37"/>
  <c r="H130" i="37"/>
  <c r="H129" i="37"/>
  <c r="H127" i="37"/>
  <c r="H123" i="37"/>
  <c r="H122" i="37"/>
  <c r="H118" i="37"/>
  <c r="H117" i="37"/>
  <c r="H116" i="37"/>
  <c r="H115" i="37"/>
  <c r="H114" i="37"/>
  <c r="H113" i="37"/>
  <c r="H111" i="37"/>
  <c r="H110" i="37"/>
  <c r="H109" i="37"/>
  <c r="H108" i="37"/>
  <c r="H105" i="37"/>
  <c r="H104" i="37"/>
  <c r="H103" i="37"/>
  <c r="H102" i="37"/>
  <c r="H101" i="37"/>
  <c r="H100" i="37"/>
  <c r="H98" i="37"/>
  <c r="H97" i="37"/>
  <c r="H96" i="37"/>
  <c r="H95" i="37"/>
  <c r="H94" i="37"/>
  <c r="H93" i="37"/>
  <c r="H89" i="37"/>
  <c r="H88" i="37"/>
  <c r="H87" i="37"/>
  <c r="H86" i="37"/>
  <c r="H85" i="37"/>
  <c r="H83" i="37"/>
  <c r="H82" i="37"/>
  <c r="H81" i="37"/>
  <c r="H80" i="37"/>
  <c r="H79" i="37"/>
  <c r="H77" i="37"/>
  <c r="H74" i="37"/>
  <c r="H73"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E7" i="3" s="1"/>
  <c r="B7" i="3" s="1"/>
  <c r="L3" i="3"/>
  <c r="P3" i="3"/>
  <c r="G5" i="3" s="1"/>
  <c r="G7" i="3"/>
  <c r="H7" i="3"/>
  <c r="H5" i="37"/>
  <c r="H6" i="37"/>
  <c r="H7" i="37"/>
  <c r="H9" i="37"/>
  <c r="H10" i="37"/>
  <c r="H11" i="37"/>
  <c r="H14" i="37"/>
  <c r="H15" i="37"/>
  <c r="H16" i="37"/>
  <c r="H17" i="37"/>
  <c r="H18" i="37"/>
  <c r="H20" i="37"/>
  <c r="H21" i="37"/>
  <c r="H22" i="37"/>
  <c r="H23" i="37"/>
  <c r="H24" i="37"/>
  <c r="H26" i="37"/>
  <c r="H27" i="37"/>
  <c r="H28" i="37"/>
  <c r="H29" i="37"/>
  <c r="H30" i="37"/>
  <c r="G30" i="3"/>
  <c r="H30" i="3"/>
  <c r="G25" i="3"/>
  <c r="E25" i="3"/>
  <c r="B25" i="3" s="1"/>
  <c r="G26" i="3"/>
  <c r="E26" i="3"/>
  <c r="B26" i="3" s="1"/>
  <c r="G27" i="3"/>
  <c r="H27" i="3"/>
  <c r="E27" i="3" s="1"/>
  <c r="B27" i="3" s="1"/>
  <c r="G28" i="3"/>
  <c r="H28" i="3"/>
  <c r="E28" i="3"/>
  <c r="G29" i="3"/>
  <c r="E29" i="3"/>
  <c r="B29" i="3" s="1"/>
  <c r="H29" i="3"/>
  <c r="G31" i="3"/>
  <c r="H31" i="3"/>
  <c r="G32" i="3"/>
  <c r="H32" i="3"/>
  <c r="E32" i="3"/>
  <c r="B32" i="3" s="1"/>
  <c r="G33" i="3"/>
  <c r="H33" i="3"/>
  <c r="G34" i="3"/>
  <c r="H34" i="3"/>
  <c r="G35" i="3"/>
  <c r="H35" i="3"/>
  <c r="E35" i="3" s="1"/>
  <c r="B35" i="3" s="1"/>
  <c r="G36" i="3"/>
  <c r="E36" i="3" s="1"/>
  <c r="B36" i="3" s="1"/>
  <c r="H36" i="3"/>
  <c r="G37" i="3"/>
  <c r="E37" i="3" s="1"/>
  <c r="B37" i="3" s="1"/>
  <c r="H37" i="3"/>
  <c r="G38" i="3"/>
  <c r="E38" i="3" s="1"/>
  <c r="B38" i="3" s="1"/>
  <c r="H38" i="3"/>
  <c r="G39" i="3"/>
  <c r="H39" i="3"/>
  <c r="G40" i="3"/>
  <c r="E40" i="3" s="1"/>
  <c r="B40" i="3" s="1"/>
  <c r="H40" i="3"/>
  <c r="G41" i="3"/>
  <c r="H41" i="3"/>
  <c r="E41" i="3"/>
  <c r="B41" i="3" s="1"/>
  <c r="G42" i="3"/>
  <c r="H42" i="3"/>
  <c r="G43" i="3"/>
  <c r="H43" i="3"/>
  <c r="G44" i="3"/>
  <c r="H44" i="3"/>
  <c r="G45" i="3"/>
  <c r="H45" i="3"/>
  <c r="E45" i="3" s="1"/>
  <c r="B45" i="3" s="1"/>
  <c r="G46" i="3"/>
  <c r="E46" i="3" s="1"/>
  <c r="B46" i="3" s="1"/>
  <c r="H46" i="3"/>
  <c r="G47" i="3"/>
  <c r="H47" i="3"/>
  <c r="G48" i="3"/>
  <c r="E48" i="3" s="1"/>
  <c r="B48" i="3" s="1"/>
  <c r="H48" i="3"/>
  <c r="G49" i="3"/>
  <c r="H49" i="3"/>
  <c r="E49" i="3"/>
  <c r="B49" i="3" s="1"/>
  <c r="G50" i="3"/>
  <c r="H50" i="3"/>
  <c r="G51" i="3"/>
  <c r="H51" i="3"/>
  <c r="E51" i="3" s="1"/>
  <c r="G52" i="3"/>
  <c r="H52" i="3"/>
  <c r="E52" i="3" s="1"/>
  <c r="B52" i="3" s="1"/>
  <c r="G53" i="3"/>
  <c r="H53" i="3"/>
  <c r="G54" i="3"/>
  <c r="H54" i="3"/>
  <c r="G55" i="3"/>
  <c r="H55" i="3"/>
  <c r="G56" i="3"/>
  <c r="H56" i="3"/>
  <c r="G57" i="3"/>
  <c r="H57" i="3"/>
  <c r="G58" i="3"/>
  <c r="E58" i="3" s="1"/>
  <c r="B58" i="3" s="1"/>
  <c r="H58" i="3"/>
  <c r="G59" i="3"/>
  <c r="H59" i="3"/>
  <c r="G60" i="3"/>
  <c r="E60" i="3" s="1"/>
  <c r="B60" i="3" s="1"/>
  <c r="H60" i="3"/>
  <c r="G61" i="3"/>
  <c r="H61" i="3"/>
  <c r="E61" i="3"/>
  <c r="G62" i="3"/>
  <c r="E62" i="3"/>
  <c r="B62" i="3" s="1"/>
  <c r="H62" i="3"/>
  <c r="G63" i="3"/>
  <c r="E63" i="3" s="1"/>
  <c r="H63" i="3"/>
  <c r="G64" i="3"/>
  <c r="H64" i="3"/>
  <c r="E64" i="3"/>
  <c r="B64" i="3" s="1"/>
  <c r="G65" i="3"/>
  <c r="H65" i="3"/>
  <c r="G66" i="3"/>
  <c r="E66" i="3" s="1"/>
  <c r="B66" i="3" s="1"/>
  <c r="H66" i="3"/>
  <c r="G67" i="3"/>
  <c r="E67" i="3" s="1"/>
  <c r="H67" i="3"/>
  <c r="G68" i="3"/>
  <c r="E68" i="3" s="1"/>
  <c r="B68" i="3" s="1"/>
  <c r="H68" i="3"/>
  <c r="G69" i="3"/>
  <c r="E69" i="3" s="1"/>
  <c r="H69" i="3"/>
  <c r="G70" i="3"/>
  <c r="E70" i="3" s="1"/>
  <c r="B70" i="3" s="1"/>
  <c r="H70" i="3"/>
  <c r="G71" i="3"/>
  <c r="H71" i="3"/>
  <c r="G72" i="3"/>
  <c r="E72" i="3" s="1"/>
  <c r="B72" i="3" s="1"/>
  <c r="H72" i="3"/>
  <c r="G73" i="3"/>
  <c r="H73" i="3"/>
  <c r="E73" i="3"/>
  <c r="B73" i="3" s="1"/>
  <c r="G74" i="3"/>
  <c r="H74" i="3"/>
  <c r="G75" i="3"/>
  <c r="H75" i="3"/>
  <c r="E75" i="3" s="1"/>
  <c r="B75" i="3" s="1"/>
  <c r="G76" i="3"/>
  <c r="H76" i="3"/>
  <c r="E76" i="3" s="1"/>
  <c r="B76" i="3" s="1"/>
  <c r="G77" i="3"/>
  <c r="H77" i="3"/>
  <c r="E77" i="3" s="1"/>
  <c r="B77" i="3" s="1"/>
  <c r="G78" i="3"/>
  <c r="H78" i="3"/>
  <c r="G79" i="3"/>
  <c r="H79" i="3"/>
  <c r="G80" i="3"/>
  <c r="H80" i="3"/>
  <c r="E80" i="3" s="1"/>
  <c r="B80" i="3" s="1"/>
  <c r="G81" i="3"/>
  <c r="H81" i="3"/>
  <c r="G82" i="3"/>
  <c r="E82" i="3" s="1"/>
  <c r="B82" i="3" s="1"/>
  <c r="H82" i="3"/>
  <c r="G83" i="3"/>
  <c r="H83" i="3"/>
  <c r="G84" i="3"/>
  <c r="E84" i="3" s="1"/>
  <c r="B84" i="3" s="1"/>
  <c r="H84" i="3"/>
  <c r="G85" i="3"/>
  <c r="H85" i="3"/>
  <c r="E85" i="3"/>
  <c r="G86" i="3"/>
  <c r="E86" i="3"/>
  <c r="B86" i="3" s="1"/>
  <c r="H86" i="3"/>
  <c r="G87" i="3"/>
  <c r="E87" i="3" s="1"/>
  <c r="B87" i="3" s="1"/>
  <c r="H87" i="3"/>
  <c r="G88" i="3"/>
  <c r="H88" i="3"/>
  <c r="E88" i="3"/>
  <c r="B88" i="3" s="1"/>
  <c r="G89" i="3"/>
  <c r="H89" i="3"/>
  <c r="E89" i="3" s="1"/>
  <c r="B89" i="3" s="1"/>
  <c r="G90" i="3"/>
  <c r="E90" i="3" s="1"/>
  <c r="B90" i="3" s="1"/>
  <c r="H90" i="3"/>
  <c r="G91" i="3"/>
  <c r="H91" i="3"/>
  <c r="G92" i="3"/>
  <c r="H92" i="3"/>
  <c r="G93" i="3"/>
  <c r="H93" i="3"/>
  <c r="E93" i="3" s="1"/>
  <c r="B93" i="3" s="1"/>
  <c r="G94" i="3"/>
  <c r="H94" i="3"/>
  <c r="G95" i="3"/>
  <c r="H95" i="3"/>
  <c r="E95" i="3" s="1"/>
  <c r="B95" i="3" s="1"/>
  <c r="G96" i="3"/>
  <c r="H96" i="3"/>
  <c r="E96" i="3" s="1"/>
  <c r="B96" i="3" s="1"/>
  <c r="G97" i="3"/>
  <c r="H97" i="3"/>
  <c r="E97" i="3" s="1"/>
  <c r="B97" i="3" s="1"/>
  <c r="G98" i="3"/>
  <c r="E98" i="3" s="1"/>
  <c r="B98" i="3" s="1"/>
  <c r="H98" i="3"/>
  <c r="G99" i="3"/>
  <c r="H99" i="3"/>
  <c r="G100" i="3"/>
  <c r="E100" i="3" s="1"/>
  <c r="B100" i="3" s="1"/>
  <c r="H100" i="3"/>
  <c r="G101" i="3"/>
  <c r="H101" i="3"/>
  <c r="E101" i="3"/>
  <c r="G102" i="3"/>
  <c r="E102" i="3"/>
  <c r="B102" i="3" s="1"/>
  <c r="H102" i="3"/>
  <c r="G103" i="3"/>
  <c r="H103" i="3"/>
  <c r="G104" i="3"/>
  <c r="H104" i="3"/>
  <c r="E104" i="3"/>
  <c r="B104" i="3" s="1"/>
  <c r="G105" i="3"/>
  <c r="H105" i="3"/>
  <c r="E105" i="3" s="1"/>
  <c r="B105" i="3" s="1"/>
  <c r="G106" i="3"/>
  <c r="H106" i="3"/>
  <c r="G107" i="3"/>
  <c r="H107" i="3"/>
  <c r="G108" i="3"/>
  <c r="H108" i="3"/>
  <c r="G109" i="3"/>
  <c r="H109" i="3"/>
  <c r="G110" i="3"/>
  <c r="E110" i="3" s="1"/>
  <c r="B110" i="3" s="1"/>
  <c r="H110" i="3"/>
  <c r="G111" i="3"/>
  <c r="H111" i="3"/>
  <c r="G112" i="3"/>
  <c r="H112" i="3"/>
  <c r="G113" i="3"/>
  <c r="H113" i="3"/>
  <c r="E113" i="3" s="1"/>
  <c r="B113" i="3" s="1"/>
  <c r="G114" i="3"/>
  <c r="E114" i="3"/>
  <c r="B114" i="3" s="1"/>
  <c r="H114" i="3"/>
  <c r="G115" i="3"/>
  <c r="E115" i="3" s="1"/>
  <c r="H115" i="3"/>
  <c r="G116" i="3"/>
  <c r="H116" i="3"/>
  <c r="E116" i="3"/>
  <c r="B116" i="3" s="1"/>
  <c r="G117" i="3"/>
  <c r="H117" i="3"/>
  <c r="E117" i="3" s="1"/>
  <c r="B117" i="3" s="1"/>
  <c r="G118" i="3"/>
  <c r="E118" i="3" s="1"/>
  <c r="B118" i="3" s="1"/>
  <c r="H118" i="3"/>
  <c r="G119" i="3"/>
  <c r="H119" i="3"/>
  <c r="G120" i="3"/>
  <c r="H120" i="3"/>
  <c r="E120" i="3" s="1"/>
  <c r="B120" i="3" s="1"/>
  <c r="G121" i="3"/>
  <c r="E121" i="3" s="1"/>
  <c r="B121" i="3" s="1"/>
  <c r="H121" i="3"/>
  <c r="G122" i="3"/>
  <c r="H122" i="3"/>
  <c r="G123" i="3"/>
  <c r="H123" i="3"/>
  <c r="E123" i="3" s="1"/>
  <c r="G124" i="3"/>
  <c r="H124" i="3"/>
  <c r="E124" i="3" s="1"/>
  <c r="B124" i="3" s="1"/>
  <c r="G125" i="3"/>
  <c r="H125" i="3"/>
  <c r="G126" i="3"/>
  <c r="H126" i="3"/>
  <c r="G127" i="3"/>
  <c r="H127" i="3"/>
  <c r="G128" i="3"/>
  <c r="H128" i="3"/>
  <c r="G129" i="3"/>
  <c r="H129" i="3"/>
  <c r="G130" i="3"/>
  <c r="E130" i="3"/>
  <c r="B130" i="3" s="1"/>
  <c r="H130" i="3"/>
  <c r="G131" i="3"/>
  <c r="E131" i="3" s="1"/>
  <c r="H131" i="3"/>
  <c r="G132" i="3"/>
  <c r="H132" i="3"/>
  <c r="E132" i="3"/>
  <c r="B132" i="3" s="1"/>
  <c r="G133" i="3"/>
  <c r="H133" i="3"/>
  <c r="E133" i="3" s="1"/>
  <c r="G134" i="3"/>
  <c r="E134" i="3" s="1"/>
  <c r="B134" i="3" s="1"/>
  <c r="H134" i="3"/>
  <c r="G135" i="3"/>
  <c r="H135" i="3"/>
  <c r="G136" i="3"/>
  <c r="H136" i="3"/>
  <c r="E136" i="3" s="1"/>
  <c r="B136" i="3" s="1"/>
  <c r="G137" i="3"/>
  <c r="E137" i="3" s="1"/>
  <c r="B137" i="3" s="1"/>
  <c r="H137" i="3"/>
  <c r="G138" i="3"/>
  <c r="H138" i="3"/>
  <c r="G140" i="3"/>
  <c r="H140" i="3"/>
  <c r="E140" i="3" s="1"/>
  <c r="B140" i="3" s="1"/>
  <c r="G141" i="3"/>
  <c r="H141" i="3"/>
  <c r="E141" i="3" s="1"/>
  <c r="B141" i="3" s="1"/>
  <c r="G142" i="3"/>
  <c r="H142" i="3"/>
  <c r="G143" i="3"/>
  <c r="H143" i="3"/>
  <c r="G144" i="3"/>
  <c r="H144" i="3"/>
  <c r="E144" i="3" s="1"/>
  <c r="B144" i="3" s="1"/>
  <c r="G145" i="3"/>
  <c r="H145" i="3"/>
  <c r="G146" i="3"/>
  <c r="E146" i="3" s="1"/>
  <c r="B146" i="3" s="1"/>
  <c r="H146" i="3"/>
  <c r="G147" i="3"/>
  <c r="H147" i="3"/>
  <c r="G148" i="3"/>
  <c r="E148" i="3" s="1"/>
  <c r="B148" i="3" s="1"/>
  <c r="H148" i="3"/>
  <c r="G149" i="3"/>
  <c r="H149" i="3"/>
  <c r="E149" i="3"/>
  <c r="B149" i="3" s="1"/>
  <c r="G150" i="3"/>
  <c r="E150" i="3"/>
  <c r="B150" i="3" s="1"/>
  <c r="H150" i="3"/>
  <c r="G151" i="3"/>
  <c r="E151" i="3" s="1"/>
  <c r="B151" i="3" s="1"/>
  <c r="H151" i="3"/>
  <c r="G152" i="3"/>
  <c r="H152" i="3"/>
  <c r="E152" i="3"/>
  <c r="B152" i="3" s="1"/>
  <c r="G153" i="3"/>
  <c r="H153" i="3"/>
  <c r="E153" i="3" s="1"/>
  <c r="B153" i="3" s="1"/>
  <c r="G154" i="3"/>
  <c r="E154" i="3" s="1"/>
  <c r="B154" i="3" s="1"/>
  <c r="H154" i="3"/>
  <c r="G155" i="3"/>
  <c r="H155" i="3"/>
  <c r="G156" i="3"/>
  <c r="H156" i="3"/>
  <c r="G212" i="3"/>
  <c r="H212" i="3"/>
  <c r="G261" i="3"/>
  <c r="E261" i="3"/>
  <c r="H261" i="3"/>
  <c r="G265" i="3"/>
  <c r="H265" i="3"/>
  <c r="G266" i="3"/>
  <c r="H266" i="3"/>
  <c r="E266" i="3"/>
  <c r="G267" i="3"/>
  <c r="H267" i="3"/>
  <c r="E267" i="3" s="1"/>
  <c r="B267" i="3" s="1"/>
  <c r="G270" i="3"/>
  <c r="E270" i="3" s="1"/>
  <c r="H270" i="3"/>
  <c r="G271" i="3"/>
  <c r="E271" i="3" s="1"/>
  <c r="B271" i="3"/>
  <c r="H271" i="3"/>
  <c r="G272" i="3"/>
  <c r="H272" i="3"/>
  <c r="E272" i="3"/>
  <c r="G273" i="3"/>
  <c r="H273" i="3"/>
  <c r="E273" i="3" s="1"/>
  <c r="B273" i="3" s="1"/>
  <c r="G274" i="3"/>
  <c r="H274" i="3"/>
  <c r="G275" i="3"/>
  <c r="H275" i="3"/>
  <c r="G276" i="3"/>
  <c r="E276" i="3" s="1"/>
  <c r="H276" i="3"/>
  <c r="G277" i="3"/>
  <c r="E277" i="3"/>
  <c r="H277" i="3"/>
  <c r="G278" i="3"/>
  <c r="E278" i="3" s="1"/>
  <c r="H278" i="3"/>
  <c r="G279" i="3"/>
  <c r="H279" i="3"/>
  <c r="G280" i="3"/>
  <c r="E280" i="3" s="1"/>
  <c r="G281" i="3"/>
  <c r="H281" i="3"/>
  <c r="G282" i="3"/>
  <c r="H282" i="3"/>
  <c r="G285" i="3"/>
  <c r="E285" i="3" s="1"/>
  <c r="B285" i="3" s="1"/>
  <c r="H285" i="3"/>
  <c r="G287" i="3"/>
  <c r="H287"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B211" i="3"/>
  <c r="L211" i="3"/>
  <c r="F211" i="3" s="1"/>
  <c r="M208" i="3"/>
  <c r="M209" i="3"/>
  <c r="L297" i="3"/>
  <c r="F297" i="3" s="1"/>
  <c r="D14" i="27"/>
  <c r="C979" i="37" s="1"/>
  <c r="H979" i="37" s="1"/>
  <c r="F300" i="3"/>
  <c r="F298" i="3" s="1"/>
  <c r="F299" i="3"/>
  <c r="F296" i="3"/>
  <c r="F295" i="3"/>
  <c r="F294" i="3" s="1"/>
  <c r="F293" i="3"/>
  <c r="F290" i="3" s="1"/>
  <c r="F292" i="3"/>
  <c r="F291" i="3"/>
  <c r="F289" i="3"/>
  <c r="F288" i="3"/>
  <c r="F287" i="3"/>
  <c r="F286" i="3"/>
  <c r="F285" i="3"/>
  <c r="F284" i="3"/>
  <c r="F283" i="3"/>
  <c r="F282" i="3"/>
  <c r="F281" i="3"/>
  <c r="F280" i="3"/>
  <c r="B280" i="3" s="1"/>
  <c r="F279" i="3"/>
  <c r="F278" i="3"/>
  <c r="B278" i="3" s="1"/>
  <c r="F277" i="3"/>
  <c r="F276" i="3"/>
  <c r="F275" i="3"/>
  <c r="F274" i="3"/>
  <c r="F273" i="3"/>
  <c r="F272" i="3"/>
  <c r="F271" i="3"/>
  <c r="F270" i="3"/>
  <c r="F269" i="3"/>
  <c r="F268" i="3"/>
  <c r="F267" i="3"/>
  <c r="F266" i="3"/>
  <c r="F265" i="3"/>
  <c r="F262" i="3"/>
  <c r="F263" i="3"/>
  <c r="L261" i="3"/>
  <c r="F261" i="3" s="1"/>
  <c r="L258" i="3"/>
  <c r="M258" i="3"/>
  <c r="L257" i="3"/>
  <c r="M257" i="3"/>
  <c r="F257" i="3"/>
  <c r="B257" i="3" s="1"/>
  <c r="L256" i="3"/>
  <c r="M256" i="3"/>
  <c r="F256" i="3" s="1"/>
  <c r="B256" i="3" s="1"/>
  <c r="L255" i="3"/>
  <c r="M255" i="3"/>
  <c r="F255" i="3"/>
  <c r="B255" i="3" s="1"/>
  <c r="L254" i="3"/>
  <c r="M254" i="3"/>
  <c r="L253" i="3"/>
  <c r="F253" i="3" s="1"/>
  <c r="B253" i="3" s="1"/>
  <c r="M253" i="3"/>
  <c r="L252" i="3"/>
  <c r="M252" i="3"/>
  <c r="F252" i="3" s="1"/>
  <c r="B252" i="3" s="1"/>
  <c r="L251" i="3"/>
  <c r="F251" i="3" s="1"/>
  <c r="B251" i="3" s="1"/>
  <c r="M251" i="3"/>
  <c r="L250" i="3"/>
  <c r="M250" i="3"/>
  <c r="L249" i="3"/>
  <c r="M249" i="3"/>
  <c r="F249" i="3"/>
  <c r="B249" i="3" s="1"/>
  <c r="L248" i="3"/>
  <c r="M248" i="3"/>
  <c r="F248" i="3" s="1"/>
  <c r="B248" i="3" s="1"/>
  <c r="L247" i="3"/>
  <c r="M247" i="3"/>
  <c r="F247" i="3"/>
  <c r="B247" i="3" s="1"/>
  <c r="L246" i="3"/>
  <c r="M246" i="3"/>
  <c r="L245" i="3"/>
  <c r="F245" i="3" s="1"/>
  <c r="B245" i="3" s="1"/>
  <c r="M245" i="3"/>
  <c r="L244" i="3"/>
  <c r="M244" i="3"/>
  <c r="F244" i="3" s="1"/>
  <c r="B244" i="3" s="1"/>
  <c r="L243" i="3"/>
  <c r="F243" i="3" s="1"/>
  <c r="B243" i="3" s="1"/>
  <c r="M243" i="3"/>
  <c r="L242" i="3"/>
  <c r="M242" i="3"/>
  <c r="F242" i="3" s="1"/>
  <c r="B242" i="3" s="1"/>
  <c r="L241" i="3"/>
  <c r="M241" i="3"/>
  <c r="F241" i="3"/>
  <c r="B241" i="3" s="1"/>
  <c r="L240" i="3"/>
  <c r="M240" i="3"/>
  <c r="F240" i="3" s="1"/>
  <c r="B240" i="3" s="1"/>
  <c r="L239" i="3"/>
  <c r="M239" i="3"/>
  <c r="F239" i="3"/>
  <c r="B239" i="3" s="1"/>
  <c r="L238" i="3"/>
  <c r="M238" i="3"/>
  <c r="F238" i="3" s="1"/>
  <c r="B238" i="3" s="1"/>
  <c r="L237" i="3"/>
  <c r="F237" i="3" s="1"/>
  <c r="B237" i="3" s="1"/>
  <c r="M237" i="3"/>
  <c r="L236" i="3"/>
  <c r="M236" i="3"/>
  <c r="F236" i="3" s="1"/>
  <c r="B236" i="3" s="1"/>
  <c r="L235" i="3"/>
  <c r="F235" i="3" s="1"/>
  <c r="B235" i="3" s="1"/>
  <c r="M235" i="3"/>
  <c r="L234" i="3"/>
  <c r="M234" i="3"/>
  <c r="F234" i="3" s="1"/>
  <c r="B234" i="3" s="1"/>
  <c r="L233" i="3"/>
  <c r="M233" i="3"/>
  <c r="F233" i="3"/>
  <c r="B233" i="3" s="1"/>
  <c r="L232" i="3"/>
  <c r="F232" i="3" s="1"/>
  <c r="B232" i="3" s="1"/>
  <c r="M232" i="3"/>
  <c r="L231" i="3"/>
  <c r="M231" i="3"/>
  <c r="F231" i="3"/>
  <c r="B231" i="3" s="1"/>
  <c r="L230" i="3"/>
  <c r="M230" i="3"/>
  <c r="F230" i="3" s="1"/>
  <c r="B230" i="3" s="1"/>
  <c r="L229" i="3"/>
  <c r="F229" i="3" s="1"/>
  <c r="B229" i="3" s="1"/>
  <c r="M229" i="3"/>
  <c r="L228" i="3"/>
  <c r="M228" i="3"/>
  <c r="F228" i="3" s="1"/>
  <c r="B228" i="3" s="1"/>
  <c r="L227" i="3"/>
  <c r="F227" i="3" s="1"/>
  <c r="B227" i="3" s="1"/>
  <c r="M227" i="3"/>
  <c r="L226" i="3"/>
  <c r="M226" i="3"/>
  <c r="L225" i="3"/>
  <c r="M225" i="3"/>
  <c r="F225" i="3"/>
  <c r="B225" i="3" s="1"/>
  <c r="L224" i="3"/>
  <c r="M224" i="3"/>
  <c r="F224" i="3" s="1"/>
  <c r="B224" i="3" s="1"/>
  <c r="L223" i="3"/>
  <c r="M223" i="3"/>
  <c r="F223" i="3"/>
  <c r="B223" i="3" s="1"/>
  <c r="L222" i="3"/>
  <c r="M222" i="3"/>
  <c r="F222" i="3" s="1"/>
  <c r="B222" i="3" s="1"/>
  <c r="L221" i="3"/>
  <c r="F221" i="3" s="1"/>
  <c r="B221" i="3" s="1"/>
  <c r="M221" i="3"/>
  <c r="L220" i="3"/>
  <c r="M220" i="3"/>
  <c r="L219" i="3"/>
  <c r="F219" i="3" s="1"/>
  <c r="B219" i="3" s="1"/>
  <c r="M219" i="3"/>
  <c r="L218" i="3"/>
  <c r="M218" i="3"/>
  <c r="F218" i="3" s="1"/>
  <c r="B218" i="3" s="1"/>
  <c r="L217" i="3"/>
  <c r="M217" i="3"/>
  <c r="F217" i="3"/>
  <c r="B217" i="3" s="1"/>
  <c r="L216" i="3"/>
  <c r="F216" i="3" s="1"/>
  <c r="B216" i="3" s="1"/>
  <c r="M216" i="3"/>
  <c r="L215" i="3"/>
  <c r="M215" i="3"/>
  <c r="F215" i="3"/>
  <c r="B215" i="3" s="1"/>
  <c r="L214" i="3"/>
  <c r="M214" i="3"/>
  <c r="L213" i="3"/>
  <c r="F213" i="3" s="1"/>
  <c r="B213" i="3" s="1"/>
  <c r="M213" i="3"/>
  <c r="F212" i="3"/>
  <c r="L210" i="3"/>
  <c r="M210" i="3"/>
  <c r="L209" i="3"/>
  <c r="F209" i="3" s="1"/>
  <c r="B209" i="3" s="1"/>
  <c r="L208" i="3"/>
  <c r="L207" i="3"/>
  <c r="M207" i="3"/>
  <c r="F207" i="3" s="1"/>
  <c r="B207" i="3" s="1"/>
  <c r="L206" i="3"/>
  <c r="M206" i="3"/>
  <c r="F206" i="3" s="1"/>
  <c r="B206" i="3" s="1"/>
  <c r="L205" i="3"/>
  <c r="M205" i="3"/>
  <c r="L204" i="3"/>
  <c r="M204" i="3"/>
  <c r="L203" i="3"/>
  <c r="F203" i="3" s="1"/>
  <c r="B203" i="3" s="1"/>
  <c r="M203" i="3"/>
  <c r="L202" i="3"/>
  <c r="M202" i="3"/>
  <c r="L201" i="3"/>
  <c r="M201" i="3"/>
  <c r="L200" i="3"/>
  <c r="M200" i="3"/>
  <c r="B133" i="3"/>
  <c r="B101" i="3"/>
  <c r="B85" i="3"/>
  <c r="B69" i="3"/>
  <c r="B61" i="3"/>
  <c r="B28" i="3"/>
  <c r="L7" i="3"/>
  <c r="F7" i="3" s="1"/>
  <c r="F4" i="3" s="1"/>
  <c r="A269" i="3"/>
  <c r="A270" i="3" s="1"/>
  <c r="A271" i="3"/>
  <c r="A272" i="3" s="1"/>
  <c r="A273" i="3" s="1"/>
  <c r="A274" i="3" s="1"/>
  <c r="A275" i="3" s="1"/>
  <c r="A276" i="3" s="1"/>
  <c r="A277" i="3" s="1"/>
  <c r="A278" i="3" s="1"/>
  <c r="A279" i="3"/>
  <c r="A280" i="3" s="1"/>
  <c r="A281" i="3" s="1"/>
  <c r="A282" i="3" s="1"/>
  <c r="A283" i="3" s="1"/>
  <c r="A284" i="3" s="1"/>
  <c r="A285" i="3" s="1"/>
  <c r="A286" i="3" s="1"/>
  <c r="A287" i="3"/>
  <c r="A288" i="3" s="1"/>
  <c r="A289" i="3" s="1"/>
  <c r="A291" i="3" s="1"/>
  <c r="A292" i="3" s="1"/>
  <c r="A293" i="3" s="1"/>
  <c r="A295" i="3" s="1"/>
  <c r="A296" i="3" s="1"/>
  <c r="A297" i="3" s="1"/>
  <c r="A299" i="3" s="1"/>
  <c r="A300" i="3" s="1"/>
  <c r="D101" i="30"/>
  <c r="K59" i="42" s="1"/>
  <c r="I59" i="42"/>
  <c r="B59" i="42"/>
  <c r="D49" i="30"/>
  <c r="D55" i="30"/>
  <c r="C1517" i="37"/>
  <c r="D60" i="30"/>
  <c r="C1522" i="37"/>
  <c r="D65" i="30"/>
  <c r="C1527" i="37"/>
  <c r="G1527" i="37" s="1"/>
  <c r="D70" i="30"/>
  <c r="C1532" i="37"/>
  <c r="D75" i="30"/>
  <c r="C1537" i="37"/>
  <c r="D80" i="30"/>
  <c r="C1542" i="37"/>
  <c r="D85" i="30"/>
  <c r="C1547" i="37"/>
  <c r="G1547" i="37" s="1"/>
  <c r="D54" i="30"/>
  <c r="C1516" i="37"/>
  <c r="D90" i="30"/>
  <c r="C1552" i="37"/>
  <c r="G1552" i="37" s="1"/>
  <c r="D95" i="30"/>
  <c r="C1557" i="37"/>
  <c r="I58" i="42"/>
  <c r="B58" i="42"/>
  <c r="D15" i="30"/>
  <c r="C1477" i="37"/>
  <c r="G1477" i="37" s="1"/>
  <c r="D24" i="30"/>
  <c r="D32" i="30"/>
  <c r="C1494" i="37" s="1"/>
  <c r="D41" i="30"/>
  <c r="C1503" i="37" s="1"/>
  <c r="H1503" i="37" s="1"/>
  <c r="I57" i="42"/>
  <c r="B57" i="42"/>
  <c r="I42" i="42"/>
  <c r="B42" i="42"/>
  <c r="I41" i="42"/>
  <c r="B41" i="42"/>
  <c r="I40" i="42"/>
  <c r="B40" i="42"/>
  <c r="I39" i="42"/>
  <c r="B39" i="42"/>
  <c r="I46" i="42"/>
  <c r="B46" i="42"/>
  <c r="I45" i="42"/>
  <c r="B45" i="42"/>
  <c r="I44" i="42"/>
  <c r="B44" i="42"/>
  <c r="I43" i="42"/>
  <c r="B43" i="42"/>
  <c r="C18" i="42"/>
  <c r="B7" i="30" s="1"/>
  <c r="B6" i="30"/>
  <c r="B5" i="30"/>
  <c r="D13" i="36"/>
  <c r="D17" i="36"/>
  <c r="C1298" i="37" s="1"/>
  <c r="D20" i="36"/>
  <c r="C1301" i="37" s="1"/>
  <c r="E13" i="36"/>
  <c r="D1294" i="37" s="1"/>
  <c r="E17" i="36"/>
  <c r="D1298" i="37" s="1"/>
  <c r="E20" i="36"/>
  <c r="D1301" i="37" s="1"/>
  <c r="D29" i="36"/>
  <c r="C1310" i="37" s="1"/>
  <c r="E29" i="36"/>
  <c r="D1310" i="37" s="1"/>
  <c r="D35" i="36"/>
  <c r="C1316" i="37" s="1"/>
  <c r="H1316" i="37" s="1"/>
  <c r="E35" i="36"/>
  <c r="D1316" i="37" s="1"/>
  <c r="D43" i="36"/>
  <c r="C1324" i="37" s="1"/>
  <c r="D46" i="36"/>
  <c r="C1327" i="37" s="1"/>
  <c r="D50" i="36"/>
  <c r="D57" i="36"/>
  <c r="C1338" i="37" s="1"/>
  <c r="D61" i="36"/>
  <c r="C1342" i="37" s="1"/>
  <c r="D68" i="36"/>
  <c r="C1349" i="37" s="1"/>
  <c r="G1349" i="37" s="1"/>
  <c r="D73" i="36"/>
  <c r="E43" i="36"/>
  <c r="D1324" i="37" s="1"/>
  <c r="E46" i="36"/>
  <c r="D1327" i="37" s="1"/>
  <c r="E50" i="36"/>
  <c r="D1331" i="37" s="1"/>
  <c r="E57" i="36"/>
  <c r="D1338" i="37" s="1"/>
  <c r="E61" i="36"/>
  <c r="D1342" i="37" s="1"/>
  <c r="E68" i="36"/>
  <c r="D1349" i="37" s="1"/>
  <c r="E73" i="36"/>
  <c r="D1354" i="37" s="1"/>
  <c r="D82" i="36"/>
  <c r="E82" i="36"/>
  <c r="D1363" i="37" s="1"/>
  <c r="D89" i="36"/>
  <c r="E89" i="36"/>
  <c r="D1370" i="37"/>
  <c r="H1370" i="37" s="1"/>
  <c r="D97" i="36"/>
  <c r="C1378" i="37"/>
  <c r="D101" i="36"/>
  <c r="C1382" i="37"/>
  <c r="G1382" i="37" s="1"/>
  <c r="D106" i="36"/>
  <c r="C1387" i="37"/>
  <c r="E97" i="36"/>
  <c r="D1378" i="37"/>
  <c r="E101" i="36"/>
  <c r="D1382" i="37"/>
  <c r="E106" i="36"/>
  <c r="D1387" i="37"/>
  <c r="H1387" i="37" s="1"/>
  <c r="D114" i="36"/>
  <c r="C1395" i="37"/>
  <c r="E114" i="36"/>
  <c r="D1395" i="37"/>
  <c r="D122" i="36"/>
  <c r="D125" i="36"/>
  <c r="C1406" i="37" s="1"/>
  <c r="D129" i="36"/>
  <c r="C1410" i="37" s="1"/>
  <c r="E122" i="36"/>
  <c r="E125" i="36"/>
  <c r="D1406" i="37"/>
  <c r="E129" i="36"/>
  <c r="D1410" i="37"/>
  <c r="D137" i="36"/>
  <c r="E137" i="36"/>
  <c r="D1418" i="37" s="1"/>
  <c r="D14" i="33"/>
  <c r="C1432" i="37" s="1"/>
  <c r="D21" i="33"/>
  <c r="C1439" i="37" s="1"/>
  <c r="H1439" i="37" s="1"/>
  <c r="D30" i="33"/>
  <c r="C1448" i="37" s="1"/>
  <c r="D37" i="33"/>
  <c r="C1455" i="37" s="1"/>
  <c r="H1455" i="37" s="1"/>
  <c r="E14" i="33"/>
  <c r="E21" i="33"/>
  <c r="D1439" i="37" s="1"/>
  <c r="E30" i="33"/>
  <c r="E37" i="33"/>
  <c r="D1455" i="37"/>
  <c r="D46" i="33"/>
  <c r="D51" i="33"/>
  <c r="C1469" i="37" s="1"/>
  <c r="E46" i="33"/>
  <c r="D1464" i="37" s="1"/>
  <c r="E51" i="33"/>
  <c r="D1469" i="37" s="1"/>
  <c r="H1469" i="37" s="1"/>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F261" i="27"/>
  <c r="E261" i="27"/>
  <c r="D1226" i="37"/>
  <c r="E260" i="27"/>
  <c r="D1225" i="37"/>
  <c r="F259" i="27"/>
  <c r="F258" i="27"/>
  <c r="F257" i="27"/>
  <c r="F256" i="27"/>
  <c r="F255" i="27"/>
  <c r="F254" i="27"/>
  <c r="D253" i="27"/>
  <c r="C1218" i="37"/>
  <c r="F253" i="27"/>
  <c r="E253" i="27"/>
  <c r="D1218" i="37" s="1"/>
  <c r="F252" i="27"/>
  <c r="F251" i="27"/>
  <c r="F250" i="27"/>
  <c r="D249" i="27"/>
  <c r="C1214" i="37" s="1"/>
  <c r="E249" i="27"/>
  <c r="D1214" i="37" s="1"/>
  <c r="H1214" i="37" s="1"/>
  <c r="F248" i="27"/>
  <c r="F247" i="27"/>
  <c r="F246" i="27"/>
  <c r="D245" i="27"/>
  <c r="C1210" i="37"/>
  <c r="F245" i="27"/>
  <c r="E245" i="27"/>
  <c r="D1210" i="37" s="1"/>
  <c r="H1210" i="37" s="1"/>
  <c r="F244" i="27"/>
  <c r="F243" i="27"/>
  <c r="D242" i="27"/>
  <c r="C1207" i="37" s="1"/>
  <c r="E242" i="27"/>
  <c r="D1207" i="37" s="1"/>
  <c r="G1207" i="37" s="1"/>
  <c r="F239" i="27"/>
  <c r="F238" i="27"/>
  <c r="D237" i="27"/>
  <c r="C1202" i="37" s="1"/>
  <c r="H1202" i="37" s="1"/>
  <c r="F237" i="27"/>
  <c r="E237" i="27"/>
  <c r="D1202" i="37"/>
  <c r="F236" i="27"/>
  <c r="F235" i="27"/>
  <c r="F234" i="27"/>
  <c r="F233" i="27"/>
  <c r="F232" i="27"/>
  <c r="F231" i="27"/>
  <c r="F230" i="27"/>
  <c r="F229" i="27"/>
  <c r="F228" i="27"/>
  <c r="D227" i="27"/>
  <c r="C1192" i="37" s="1"/>
  <c r="H1192" i="37" s="1"/>
  <c r="F227" i="27"/>
  <c r="E227" i="27"/>
  <c r="D1192" i="37"/>
  <c r="F226" i="27"/>
  <c r="F225" i="27"/>
  <c r="F224" i="27"/>
  <c r="F223" i="27"/>
  <c r="F222" i="27"/>
  <c r="F221" i="27"/>
  <c r="F220" i="27"/>
  <c r="F219" i="27"/>
  <c r="F218" i="27"/>
  <c r="F217" i="27"/>
  <c r="F216" i="27"/>
  <c r="F215" i="27"/>
  <c r="F214" i="27"/>
  <c r="F213" i="27"/>
  <c r="F212" i="27"/>
  <c r="F211" i="27"/>
  <c r="D210" i="27"/>
  <c r="C1175" i="37"/>
  <c r="E210" i="27"/>
  <c r="F208" i="27"/>
  <c r="F207" i="27"/>
  <c r="F206" i="27"/>
  <c r="F205" i="27"/>
  <c r="F204" i="27"/>
  <c r="F203" i="27"/>
  <c r="F202" i="27"/>
  <c r="D201" i="27"/>
  <c r="F201" i="27" s="1"/>
  <c r="C1166" i="37"/>
  <c r="E201" i="27"/>
  <c r="D1166" i="37" s="1"/>
  <c r="G1166" i="37" s="1"/>
  <c r="F200" i="27"/>
  <c r="F199" i="27"/>
  <c r="F198" i="27"/>
  <c r="F197" i="27"/>
  <c r="F196" i="27"/>
  <c r="F195" i="27"/>
  <c r="D194" i="27"/>
  <c r="E194" i="27"/>
  <c r="F192" i="27"/>
  <c r="F191" i="27"/>
  <c r="F190" i="27"/>
  <c r="F189" i="27"/>
  <c r="F188" i="27"/>
  <c r="F187" i="27"/>
  <c r="F186" i="27"/>
  <c r="F185" i="27"/>
  <c r="D184" i="27"/>
  <c r="C1149" i="37" s="1"/>
  <c r="H1149" i="37" s="1"/>
  <c r="E184" i="27"/>
  <c r="E181" i="27" s="1"/>
  <c r="H286" i="3" s="1"/>
  <c r="F183" i="27"/>
  <c r="F182" i="27"/>
  <c r="F178" i="27"/>
  <c r="F177" i="27"/>
  <c r="F176" i="27"/>
  <c r="D175" i="27"/>
  <c r="E175" i="27"/>
  <c r="D1140" i="37" s="1"/>
  <c r="F169" i="27"/>
  <c r="F168" i="27"/>
  <c r="F167" i="27"/>
  <c r="F166" i="27"/>
  <c r="F165" i="27"/>
  <c r="F164" i="27"/>
  <c r="F163" i="27"/>
  <c r="F162" i="27"/>
  <c r="F161" i="27"/>
  <c r="F160" i="27"/>
  <c r="F159" i="27"/>
  <c r="F158" i="27"/>
  <c r="F157" i="27"/>
  <c r="F156" i="27"/>
  <c r="D155" i="27"/>
  <c r="C1120" i="37"/>
  <c r="H1120" i="37" s="1"/>
  <c r="F155" i="27"/>
  <c r="E155" i="27"/>
  <c r="D1120" i="37" s="1"/>
  <c r="F154" i="27"/>
  <c r="F153" i="27"/>
  <c r="D152" i="27"/>
  <c r="C1117" i="37" s="1"/>
  <c r="E152" i="27"/>
  <c r="D1117" i="37" s="1"/>
  <c r="F151" i="27"/>
  <c r="F150" i="27"/>
  <c r="F149" i="27"/>
  <c r="D148" i="27"/>
  <c r="E148" i="27"/>
  <c r="D1113" i="37"/>
  <c r="F147" i="27"/>
  <c r="F146" i="27"/>
  <c r="F145" i="27"/>
  <c r="F144" i="27"/>
  <c r="F143" i="27"/>
  <c r="F142" i="27"/>
  <c r="D141" i="27"/>
  <c r="F141" i="27" s="1"/>
  <c r="C1106" i="37"/>
  <c r="H1106" i="37" s="1"/>
  <c r="E141" i="27"/>
  <c r="D1106" i="37" s="1"/>
  <c r="E140" i="27"/>
  <c r="D1105" i="37" s="1"/>
  <c r="F139" i="27"/>
  <c r="F138" i="27"/>
  <c r="F137" i="27"/>
  <c r="F136" i="27"/>
  <c r="F135" i="27"/>
  <c r="F134" i="27"/>
  <c r="F133" i="27"/>
  <c r="D132" i="27"/>
  <c r="E132" i="27"/>
  <c r="F131" i="27"/>
  <c r="F130" i="27"/>
  <c r="F129" i="27"/>
  <c r="F128" i="27"/>
  <c r="F127" i="27"/>
  <c r="F126" i="27"/>
  <c r="D125" i="27"/>
  <c r="C1090" i="37" s="1"/>
  <c r="F125" i="27"/>
  <c r="E125" i="27"/>
  <c r="D1090" i="37"/>
  <c r="F123" i="27"/>
  <c r="F122" i="27"/>
  <c r="F121" i="27"/>
  <c r="F120" i="27"/>
  <c r="F119" i="27"/>
  <c r="F118" i="27"/>
  <c r="F117" i="27"/>
  <c r="F116" i="27"/>
  <c r="F115" i="27"/>
  <c r="F114" i="27"/>
  <c r="F113" i="27"/>
  <c r="D112" i="27"/>
  <c r="E112" i="27"/>
  <c r="D1077" i="37"/>
  <c r="G1077" i="37" s="1"/>
  <c r="F111" i="27"/>
  <c r="F110" i="27"/>
  <c r="F109" i="27"/>
  <c r="F108" i="27"/>
  <c r="F107" i="27"/>
  <c r="F106" i="27"/>
  <c r="F105" i="27"/>
  <c r="F104" i="27"/>
  <c r="F103" i="27"/>
  <c r="F102" i="27"/>
  <c r="F101" i="27"/>
  <c r="F100" i="27"/>
  <c r="F99" i="27"/>
  <c r="F98" i="27"/>
  <c r="F97" i="27"/>
  <c r="F96" i="27"/>
  <c r="F95" i="27"/>
  <c r="D94" i="27"/>
  <c r="E94" i="27"/>
  <c r="F92" i="27"/>
  <c r="F90" i="27"/>
  <c r="F89" i="27"/>
  <c r="F88" i="27"/>
  <c r="F87" i="27"/>
  <c r="F86" i="27"/>
  <c r="D85" i="27"/>
  <c r="E85" i="27"/>
  <c r="F83" i="27"/>
  <c r="F82" i="27"/>
  <c r="F81" i="27"/>
  <c r="F80" i="27"/>
  <c r="F79" i="27"/>
  <c r="F78" i="27"/>
  <c r="F77" i="27"/>
  <c r="D76" i="27"/>
  <c r="C1041" i="37"/>
  <c r="H1041" i="37" s="1"/>
  <c r="E76" i="27"/>
  <c r="F76" i="27" s="1"/>
  <c r="D1041" i="37"/>
  <c r="D75" i="27"/>
  <c r="F73" i="27"/>
  <c r="F72" i="27"/>
  <c r="F71" i="27"/>
  <c r="F70" i="27"/>
  <c r="D69" i="27"/>
  <c r="E69" i="27"/>
  <c r="D1034" i="37"/>
  <c r="F68" i="27"/>
  <c r="F67" i="27"/>
  <c r="F66" i="27"/>
  <c r="F65" i="27"/>
  <c r="F64" i="27"/>
  <c r="F63" i="27"/>
  <c r="D62" i="27"/>
  <c r="C1027" i="37"/>
  <c r="E62" i="27"/>
  <c r="D1027" i="37" s="1"/>
  <c r="G1027" i="37" s="1"/>
  <c r="F61" i="27"/>
  <c r="F60" i="27"/>
  <c r="F59" i="27"/>
  <c r="D58" i="27"/>
  <c r="C1023" i="37"/>
  <c r="E58" i="27"/>
  <c r="D1023" i="37" s="1"/>
  <c r="F57" i="27"/>
  <c r="F56" i="27"/>
  <c r="F55" i="27"/>
  <c r="F54" i="27"/>
  <c r="F53" i="27"/>
  <c r="F52" i="27"/>
  <c r="D51" i="27"/>
  <c r="F51" i="27" s="1"/>
  <c r="E51" i="27"/>
  <c r="D1016" i="37"/>
  <c r="F50" i="27"/>
  <c r="F49" i="27"/>
  <c r="F48" i="27"/>
  <c r="D47" i="27"/>
  <c r="E47" i="27"/>
  <c r="D1012" i="37"/>
  <c r="H1012" i="37" s="1"/>
  <c r="F46" i="27"/>
  <c r="F45" i="27"/>
  <c r="F44" i="27"/>
  <c r="F43" i="27"/>
  <c r="F42" i="27"/>
  <c r="D41" i="27"/>
  <c r="C1006" i="37" s="1"/>
  <c r="E41" i="27"/>
  <c r="D1006" i="37" s="1"/>
  <c r="G1006" i="37" s="1"/>
  <c r="F40" i="27"/>
  <c r="F39" i="27"/>
  <c r="F38" i="27"/>
  <c r="F37" i="27"/>
  <c r="F36" i="27"/>
  <c r="D35" i="27"/>
  <c r="E35" i="27"/>
  <c r="D1000" i="37" s="1"/>
  <c r="F34" i="27"/>
  <c r="F33" i="27"/>
  <c r="F32" i="27"/>
  <c r="F31" i="27"/>
  <c r="F30" i="27"/>
  <c r="F29" i="27"/>
  <c r="F28" i="27"/>
  <c r="F27" i="27"/>
  <c r="F26" i="27"/>
  <c r="D25" i="27"/>
  <c r="C990" i="37"/>
  <c r="E25" i="27"/>
  <c r="D990" i="37" s="1"/>
  <c r="F24" i="27"/>
  <c r="F23" i="27"/>
  <c r="F22" i="27"/>
  <c r="F21" i="27"/>
  <c r="F20" i="27"/>
  <c r="D19" i="27"/>
  <c r="C984" i="37"/>
  <c r="E19" i="27"/>
  <c r="F17" i="27"/>
  <c r="F16" i="27"/>
  <c r="F15"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G642" i="37" s="1"/>
  <c r="E655" i="1"/>
  <c r="D642" i="37"/>
  <c r="F654" i="1"/>
  <c r="F653" i="1"/>
  <c r="F652" i="1"/>
  <c r="F650" i="1"/>
  <c r="D533" i="1"/>
  <c r="C521" i="37"/>
  <c r="D538" i="1"/>
  <c r="C526" i="37"/>
  <c r="D541" i="1"/>
  <c r="C529" i="37"/>
  <c r="D546" i="1"/>
  <c r="C534" i="37"/>
  <c r="D553" i="1"/>
  <c r="C541" i="37"/>
  <c r="D558" i="1"/>
  <c r="C546" i="37"/>
  <c r="D566" i="1"/>
  <c r="C554" i="37"/>
  <c r="G554" i="37" s="1"/>
  <c r="D532" i="1"/>
  <c r="C520" i="37"/>
  <c r="D571" i="1"/>
  <c r="C559" i="37"/>
  <c r="H559" i="37" s="1"/>
  <c r="D574" i="1"/>
  <c r="D577" i="1"/>
  <c r="C565" i="37" s="1"/>
  <c r="D580" i="1"/>
  <c r="D584" i="1"/>
  <c r="C572" i="37"/>
  <c r="D588" i="1"/>
  <c r="C576" i="37"/>
  <c r="D590" i="1"/>
  <c r="C578" i="37"/>
  <c r="G578" i="37" s="1"/>
  <c r="D593" i="1"/>
  <c r="C581" i="37"/>
  <c r="D597" i="1"/>
  <c r="C585" i="37"/>
  <c r="D602" i="1"/>
  <c r="D606" i="1"/>
  <c r="C594" i="37" s="1"/>
  <c r="D608" i="1"/>
  <c r="C596" i="37" s="1"/>
  <c r="D615" i="1"/>
  <c r="D620" i="1"/>
  <c r="C608" i="37" s="1"/>
  <c r="D629" i="1"/>
  <c r="D632" i="1"/>
  <c r="C620" i="37"/>
  <c r="D635" i="1"/>
  <c r="D161" i="1"/>
  <c r="C151" i="37" s="1"/>
  <c r="D167" i="1"/>
  <c r="C157" i="37" s="1"/>
  <c r="D172" i="1"/>
  <c r="D177" i="1"/>
  <c r="C167" i="37" s="1"/>
  <c r="D185" i="1"/>
  <c r="F185" i="1" s="1"/>
  <c r="D196" i="1"/>
  <c r="C186" i="37"/>
  <c r="D205" i="1"/>
  <c r="C195" i="37"/>
  <c r="G195" i="37" s="1"/>
  <c r="D210" i="1"/>
  <c r="D218" i="1"/>
  <c r="C208" i="37" s="1"/>
  <c r="D224" i="1"/>
  <c r="C214" i="37" s="1"/>
  <c r="H214" i="37" s="1"/>
  <c r="D227" i="1"/>
  <c r="D233" i="1"/>
  <c r="D236" i="1"/>
  <c r="C226" i="37" s="1"/>
  <c r="D239" i="1"/>
  <c r="C229" i="37" s="1"/>
  <c r="G229" i="37" s="1"/>
  <c r="D242" i="1"/>
  <c r="C232" i="37"/>
  <c r="D245" i="1"/>
  <c r="D249" i="1"/>
  <c r="C239" i="37" s="1"/>
  <c r="H239" i="37" s="1"/>
  <c r="D252" i="1"/>
  <c r="C242" i="37" s="1"/>
  <c r="D258" i="1"/>
  <c r="D264" i="1"/>
  <c r="D257" i="1"/>
  <c r="F257" i="1" s="1"/>
  <c r="D269" i="1"/>
  <c r="C259" i="37"/>
  <c r="D273" i="1"/>
  <c r="D277" i="1"/>
  <c r="C267" i="37" s="1"/>
  <c r="G267" i="37" s="1"/>
  <c r="D283" i="1"/>
  <c r="D290" i="1"/>
  <c r="C280" i="37" s="1"/>
  <c r="D291" i="1"/>
  <c r="D355" i="1"/>
  <c r="C344" i="37"/>
  <c r="D359" i="1"/>
  <c r="C348" i="37"/>
  <c r="D354" i="1"/>
  <c r="D367" i="1"/>
  <c r="D372" i="1"/>
  <c r="D381" i="1"/>
  <c r="C370" i="37"/>
  <c r="D386" i="1"/>
  <c r="C375" i="37"/>
  <c r="D391" i="1"/>
  <c r="C380" i="37"/>
  <c r="D394" i="1"/>
  <c r="D400" i="1"/>
  <c r="D403" i="1"/>
  <c r="C392" i="37"/>
  <c r="G392" i="37" s="1"/>
  <c r="D405" i="1"/>
  <c r="C394" i="37"/>
  <c r="D425" i="1"/>
  <c r="D430" i="1"/>
  <c r="D433" i="1"/>
  <c r="C421" i="37" s="1"/>
  <c r="D438" i="1"/>
  <c r="C426" i="37" s="1"/>
  <c r="D445" i="1"/>
  <c r="C433" i="37" s="1"/>
  <c r="D450" i="1"/>
  <c r="D458" i="1"/>
  <c r="C446" i="37" s="1"/>
  <c r="D463" i="1"/>
  <c r="D466" i="1"/>
  <c r="D469" i="1"/>
  <c r="D472" i="1"/>
  <c r="C460" i="37" s="1"/>
  <c r="D476" i="1"/>
  <c r="D475" i="1" s="1"/>
  <c r="D481" i="1"/>
  <c r="C469" i="37"/>
  <c r="D484" i="1"/>
  <c r="C472" i="37"/>
  <c r="D488" i="1"/>
  <c r="D493" i="1"/>
  <c r="C481" i="37" s="1"/>
  <c r="D498" i="1"/>
  <c r="C486" i="37" s="1"/>
  <c r="D505" i="1"/>
  <c r="C493" i="37" s="1"/>
  <c r="D510" i="1"/>
  <c r="D519" i="1"/>
  <c r="D522" i="1"/>
  <c r="C510" i="37"/>
  <c r="G510" i="37" s="1"/>
  <c r="D525" i="1"/>
  <c r="D528" i="1"/>
  <c r="C516" i="37" s="1"/>
  <c r="D518" i="1"/>
  <c r="C506" i="37" s="1"/>
  <c r="D14" i="1"/>
  <c r="D13" i="1" s="1"/>
  <c r="F13" i="1" s="1"/>
  <c r="D23" i="1"/>
  <c r="D29" i="1"/>
  <c r="C19" i="37" s="1"/>
  <c r="D35" i="1"/>
  <c r="D43" i="1"/>
  <c r="C33" i="37"/>
  <c r="D46" i="1"/>
  <c r="C36" i="37"/>
  <c r="D51" i="1"/>
  <c r="C41" i="37"/>
  <c r="D50" i="1"/>
  <c r="D57" i="1"/>
  <c r="C47" i="37" s="1"/>
  <c r="D60" i="1"/>
  <c r="D65" i="1"/>
  <c r="C55" i="37"/>
  <c r="D68" i="1"/>
  <c r="C58" i="37"/>
  <c r="D71" i="1"/>
  <c r="C61" i="37"/>
  <c r="D74" i="1"/>
  <c r="D77" i="1"/>
  <c r="C67" i="37" s="1"/>
  <c r="D80" i="1"/>
  <c r="C70" i="37"/>
  <c r="G70" i="37" s="1"/>
  <c r="D86" i="1"/>
  <c r="C76" i="37"/>
  <c r="D94" i="1"/>
  <c r="C84" i="37"/>
  <c r="G84" i="37" s="1"/>
  <c r="D101" i="1"/>
  <c r="C91" i="37"/>
  <c r="D109" i="1"/>
  <c r="C99" i="37"/>
  <c r="H99" i="37" s="1"/>
  <c r="D117" i="1"/>
  <c r="C107" i="37"/>
  <c r="D122" i="1"/>
  <c r="D116" i="1"/>
  <c r="F116" i="1" s="1"/>
  <c r="D130" i="1"/>
  <c r="C120" i="37"/>
  <c r="D135" i="1"/>
  <c r="C125" i="37"/>
  <c r="D138" i="1"/>
  <c r="C128" i="37"/>
  <c r="D142" i="1"/>
  <c r="D148" i="1"/>
  <c r="C138" i="37" s="1"/>
  <c r="D303" i="1"/>
  <c r="C292" i="37"/>
  <c r="D307" i="1"/>
  <c r="F307" i="1"/>
  <c r="D315" i="1"/>
  <c r="C304" i="37"/>
  <c r="D320" i="1"/>
  <c r="C309" i="37"/>
  <c r="D329" i="1"/>
  <c r="C318" i="37"/>
  <c r="D334" i="1"/>
  <c r="C323" i="37"/>
  <c r="D339" i="1"/>
  <c r="C328" i="37"/>
  <c r="D342" i="1"/>
  <c r="C331" i="37"/>
  <c r="D314" i="1"/>
  <c r="D348" i="1"/>
  <c r="C337" i="37" s="1"/>
  <c r="D347" i="1"/>
  <c r="C336" i="37" s="1"/>
  <c r="D351" i="1"/>
  <c r="C340" i="37" s="1"/>
  <c r="H340" i="37" s="1"/>
  <c r="D420" i="1"/>
  <c r="D419" i="1"/>
  <c r="C408" i="37" s="1"/>
  <c r="E533" i="1"/>
  <c r="E538" i="1"/>
  <c r="D526" i="37" s="1"/>
  <c r="E541" i="1"/>
  <c r="D529" i="37" s="1"/>
  <c r="E546" i="1"/>
  <c r="D534" i="37" s="1"/>
  <c r="E553" i="1"/>
  <c r="D541" i="37" s="1"/>
  <c r="E558" i="1"/>
  <c r="D546" i="37" s="1"/>
  <c r="E566" i="1"/>
  <c r="D554" i="37" s="1"/>
  <c r="E571" i="1"/>
  <c r="D559" i="37" s="1"/>
  <c r="E574" i="1"/>
  <c r="E577" i="1"/>
  <c r="D565" i="37"/>
  <c r="H565" i="37" s="1"/>
  <c r="E580" i="1"/>
  <c r="D568" i="37"/>
  <c r="E584" i="1"/>
  <c r="D572" i="37"/>
  <c r="E588" i="1"/>
  <c r="D576" i="37"/>
  <c r="H576" i="37" s="1"/>
  <c r="E590" i="1"/>
  <c r="D578" i="37"/>
  <c r="E593" i="1"/>
  <c r="D581" i="37"/>
  <c r="G581" i="37" s="1"/>
  <c r="E583" i="1"/>
  <c r="D571" i="37"/>
  <c r="E597" i="1"/>
  <c r="D585" i="37"/>
  <c r="H585" i="37" s="1"/>
  <c r="E602" i="1"/>
  <c r="D590" i="37"/>
  <c r="E606" i="1"/>
  <c r="D594" i="37"/>
  <c r="H594" i="37" s="1"/>
  <c r="E608" i="1"/>
  <c r="D596" i="37"/>
  <c r="E615" i="1"/>
  <c r="D603" i="37"/>
  <c r="E620" i="1"/>
  <c r="D608" i="37"/>
  <c r="H608" i="37" s="1"/>
  <c r="E629" i="1"/>
  <c r="E632" i="1"/>
  <c r="E635" i="1"/>
  <c r="D623" i="37" s="1"/>
  <c r="E161" i="1"/>
  <c r="D151" i="37" s="1"/>
  <c r="E167" i="1"/>
  <c r="D157" i="37" s="1"/>
  <c r="E172" i="1"/>
  <c r="D162" i="37" s="1"/>
  <c r="E177" i="1"/>
  <c r="D167" i="37" s="1"/>
  <c r="E185" i="1"/>
  <c r="D175" i="37" s="1"/>
  <c r="E196" i="1"/>
  <c r="F196" i="1" s="1"/>
  <c r="D186" i="37"/>
  <c r="G186" i="37" s="1"/>
  <c r="E205" i="1"/>
  <c r="D195" i="37"/>
  <c r="E210" i="1"/>
  <c r="D200" i="37"/>
  <c r="G200" i="37" s="1"/>
  <c r="E218" i="1"/>
  <c r="E204" i="1"/>
  <c r="D194" i="37" s="1"/>
  <c r="D208" i="37"/>
  <c r="G208" i="37" s="1"/>
  <c r="E224" i="1"/>
  <c r="D214" i="37"/>
  <c r="E227" i="1"/>
  <c r="D217" i="37"/>
  <c r="E233" i="1"/>
  <c r="E236" i="1"/>
  <c r="D226" i="37" s="1"/>
  <c r="E239" i="1"/>
  <c r="D229" i="37" s="1"/>
  <c r="E242" i="1"/>
  <c r="D232" i="37" s="1"/>
  <c r="G232" i="37" s="1"/>
  <c r="E245" i="1"/>
  <c r="E249" i="1"/>
  <c r="D239" i="37" s="1"/>
  <c r="E252" i="1"/>
  <c r="D242" i="37" s="1"/>
  <c r="E258" i="1"/>
  <c r="D248" i="37" s="1"/>
  <c r="E264" i="1"/>
  <c r="D254" i="37" s="1"/>
  <c r="E269" i="1"/>
  <c r="D259" i="37" s="1"/>
  <c r="G259" i="37" s="1"/>
  <c r="E273" i="1"/>
  <c r="E277" i="1"/>
  <c r="D267" i="37"/>
  <c r="E283" i="1"/>
  <c r="D273" i="37"/>
  <c r="E290" i="1"/>
  <c r="D280" i="37"/>
  <c r="H280" i="37" s="1"/>
  <c r="E291" i="1"/>
  <c r="D281" i="37"/>
  <c r="E355" i="1"/>
  <c r="D344" i="37"/>
  <c r="E359" i="1"/>
  <c r="D348" i="37"/>
  <c r="E367" i="1"/>
  <c r="D356" i="37"/>
  <c r="E372" i="1"/>
  <c r="E381" i="1"/>
  <c r="E386" i="1"/>
  <c r="D375" i="37" s="1"/>
  <c r="E391" i="1"/>
  <c r="D380" i="37" s="1"/>
  <c r="E394" i="1"/>
  <c r="D383" i="37" s="1"/>
  <c r="E400" i="1"/>
  <c r="D389" i="37" s="1"/>
  <c r="H389" i="37" s="1"/>
  <c r="E403" i="1"/>
  <c r="D392" i="37" s="1"/>
  <c r="H392" i="37" s="1"/>
  <c r="E405" i="1"/>
  <c r="D394" i="37"/>
  <c r="G394" i="37" s="1"/>
  <c r="E425" i="1"/>
  <c r="E430" i="1"/>
  <c r="D418" i="37"/>
  <c r="E433" i="1"/>
  <c r="D421" i="37" s="1"/>
  <c r="E438" i="1"/>
  <c r="D426" i="37"/>
  <c r="H426" i="37" s="1"/>
  <c r="E445" i="1"/>
  <c r="D433" i="37" s="1"/>
  <c r="E450" i="1"/>
  <c r="D438" i="37"/>
  <c r="E458" i="1"/>
  <c r="D446" i="37" s="1"/>
  <c r="H446" i="37" s="1"/>
  <c r="E463" i="1"/>
  <c r="D451" i="37"/>
  <c r="E466" i="1"/>
  <c r="E462" i="1" s="1"/>
  <c r="D450" i="37" s="1"/>
  <c r="E469" i="1"/>
  <c r="D457" i="37"/>
  <c r="E472" i="1"/>
  <c r="D460" i="37"/>
  <c r="H460" i="37" s="1"/>
  <c r="E476" i="1"/>
  <c r="E481" i="1"/>
  <c r="D469" i="37"/>
  <c r="E484" i="1"/>
  <c r="D472" i="37" s="1"/>
  <c r="E488" i="1"/>
  <c r="E493" i="1"/>
  <c r="D481" i="37"/>
  <c r="E498" i="1"/>
  <c r="D486" i="37"/>
  <c r="H486" i="37" s="1"/>
  <c r="E505" i="1"/>
  <c r="D493" i="37"/>
  <c r="G493" i="37" s="1"/>
  <c r="E510" i="1"/>
  <c r="D498" i="37"/>
  <c r="E519" i="1"/>
  <c r="E518" i="1" s="1"/>
  <c r="D506" i="37" s="1"/>
  <c r="H506" i="37" s="1"/>
  <c r="D507" i="37"/>
  <c r="E522" i="1"/>
  <c r="D510" i="37"/>
  <c r="E525" i="1"/>
  <c r="H185" i="3" s="1"/>
  <c r="D513" i="37"/>
  <c r="G513" i="37" s="1"/>
  <c r="E528" i="1"/>
  <c r="D516" i="37"/>
  <c r="H516" i="37" s="1"/>
  <c r="E14" i="1"/>
  <c r="E13" i="1" s="1"/>
  <c r="D4" i="37"/>
  <c r="E23" i="1"/>
  <c r="D13" i="37"/>
  <c r="E29" i="1"/>
  <c r="G171" i="3" s="1"/>
  <c r="E171" i="3" s="1"/>
  <c r="B171" i="3" s="1"/>
  <c r="D19" i="37"/>
  <c r="E35" i="1"/>
  <c r="D25" i="37"/>
  <c r="E43" i="1"/>
  <c r="G179" i="3" s="1"/>
  <c r="E179" i="3" s="1"/>
  <c r="B179" i="3" s="1"/>
  <c r="D33" i="37"/>
  <c r="E46" i="1"/>
  <c r="D36" i="37"/>
  <c r="E51" i="1"/>
  <c r="E50" i="1" s="1"/>
  <c r="D40" i="37" s="1"/>
  <c r="D41" i="37"/>
  <c r="E57" i="1"/>
  <c r="D47" i="37"/>
  <c r="H47" i="37" s="1"/>
  <c r="E60" i="1"/>
  <c r="E65" i="1"/>
  <c r="D55" i="37"/>
  <c r="G55" i="37" s="1"/>
  <c r="E68" i="1"/>
  <c r="D58" i="37" s="1"/>
  <c r="E71" i="1"/>
  <c r="D61" i="37"/>
  <c r="E74" i="1"/>
  <c r="E77" i="1"/>
  <c r="D67" i="37"/>
  <c r="G67" i="37" s="1"/>
  <c r="E80" i="1"/>
  <c r="D70" i="37"/>
  <c r="E86" i="1"/>
  <c r="F86" i="1" s="1"/>
  <c r="D76" i="37"/>
  <c r="G76" i="37" s="1"/>
  <c r="E94" i="1"/>
  <c r="D84" i="37"/>
  <c r="E101" i="1"/>
  <c r="E85" i="1" s="1"/>
  <c r="D75" i="37" s="1"/>
  <c r="D91" i="37"/>
  <c r="G91" i="37" s="1"/>
  <c r="E109" i="1"/>
  <c r="D99" i="37"/>
  <c r="E117" i="1"/>
  <c r="D107" i="37"/>
  <c r="E122" i="1"/>
  <c r="E116" i="1" s="1"/>
  <c r="D112" i="37"/>
  <c r="H112" i="37" s="1"/>
  <c r="E130" i="1"/>
  <c r="D120" i="37"/>
  <c r="D106" i="37"/>
  <c r="E135" i="1"/>
  <c r="D125" i="37"/>
  <c r="G125" i="37"/>
  <c r="E138" i="1"/>
  <c r="E142" i="1"/>
  <c r="E148" i="1"/>
  <c r="E303" i="1"/>
  <c r="D292" i="37"/>
  <c r="E307" i="1"/>
  <c r="D296" i="37"/>
  <c r="H296" i="37" s="1"/>
  <c r="E315" i="1"/>
  <c r="D304" i="37"/>
  <c r="G304" i="37" s="1"/>
  <c r="E320" i="1"/>
  <c r="E329" i="1"/>
  <c r="D318" i="37"/>
  <c r="E334" i="1"/>
  <c r="D323" i="37" s="1"/>
  <c r="E339" i="1"/>
  <c r="D328" i="37"/>
  <c r="E342" i="1"/>
  <c r="D331" i="37" s="1"/>
  <c r="E348" i="1"/>
  <c r="D337" i="37"/>
  <c r="H337" i="37" s="1"/>
  <c r="E347" i="1"/>
  <c r="D336" i="37" s="1"/>
  <c r="G336" i="37" s="1"/>
  <c r="E351" i="1"/>
  <c r="D340" i="37"/>
  <c r="G340" i="37" s="1"/>
  <c r="E420" i="1"/>
  <c r="E419" i="1"/>
  <c r="F419" i="1"/>
  <c r="D408" i="37"/>
  <c r="F641" i="1"/>
  <c r="F640" i="1"/>
  <c r="F637" i="1"/>
  <c r="F636" i="1"/>
  <c r="F634" i="1"/>
  <c r="F633" i="1"/>
  <c r="F632" i="1"/>
  <c r="F631" i="1"/>
  <c r="F630" i="1"/>
  <c r="F627" i="1"/>
  <c r="F626" i="1"/>
  <c r="F625" i="1"/>
  <c r="F624" i="1"/>
  <c r="F623" i="1"/>
  <c r="F622" i="1"/>
  <c r="F621" i="1"/>
  <c r="F619" i="1"/>
  <c r="F618" i="1"/>
  <c r="F617" i="1"/>
  <c r="F616" i="1"/>
  <c r="F614" i="1"/>
  <c r="F613" i="1"/>
  <c r="F612" i="1"/>
  <c r="F611" i="1"/>
  <c r="F610" i="1"/>
  <c r="F609"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69" i="1"/>
  <c r="F568" i="1"/>
  <c r="F567" i="1"/>
  <c r="F566" i="1"/>
  <c r="F565" i="1"/>
  <c r="F564" i="1"/>
  <c r="F563" i="1"/>
  <c r="F562" i="1"/>
  <c r="F561" i="1"/>
  <c r="F560" i="1"/>
  <c r="F559" i="1"/>
  <c r="F558" i="1"/>
  <c r="F557" i="1"/>
  <c r="F556" i="1"/>
  <c r="F555" i="1"/>
  <c r="F554" i="1"/>
  <c r="F553" i="1"/>
  <c r="F552" i="1"/>
  <c r="F551" i="1"/>
  <c r="F550" i="1"/>
  <c r="F549" i="1"/>
  <c r="F548" i="1"/>
  <c r="F547" i="1"/>
  <c r="F545" i="1"/>
  <c r="F544" i="1"/>
  <c r="F543" i="1"/>
  <c r="F542" i="1"/>
  <c r="F541" i="1"/>
  <c r="F540" i="1"/>
  <c r="F539" i="1"/>
  <c r="F538" i="1"/>
  <c r="F537" i="1"/>
  <c r="F536" i="1"/>
  <c r="F535" i="1"/>
  <c r="F534" i="1"/>
  <c r="F533" i="1"/>
  <c r="F530" i="1"/>
  <c r="F529" i="1"/>
  <c r="F528" i="1"/>
  <c r="F527" i="1"/>
  <c r="F526" i="1"/>
  <c r="F524" i="1"/>
  <c r="F523" i="1"/>
  <c r="F522" i="1"/>
  <c r="F521" i="1"/>
  <c r="F520"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4" i="1"/>
  <c r="F473" i="1"/>
  <c r="F471" i="1"/>
  <c r="F470" i="1"/>
  <c r="F469" i="1"/>
  <c r="F468" i="1"/>
  <c r="F467"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8" i="1"/>
  <c r="F437" i="1"/>
  <c r="F436" i="1"/>
  <c r="F435" i="1"/>
  <c r="F434" i="1"/>
  <c r="F433" i="1"/>
  <c r="F432" i="1"/>
  <c r="F431" i="1"/>
  <c r="F429" i="1"/>
  <c r="F428" i="1"/>
  <c r="F427" i="1"/>
  <c r="F426" i="1"/>
  <c r="F425" i="1"/>
  <c r="D421" i="1"/>
  <c r="C410" i="37" s="1"/>
  <c r="G410" i="37" s="1"/>
  <c r="E421" i="1"/>
  <c r="D410" i="37"/>
  <c r="F414" i="1"/>
  <c r="F413" i="1"/>
  <c r="F412" i="1"/>
  <c r="F409" i="1"/>
  <c r="F408" i="1"/>
  <c r="F407" i="1"/>
  <c r="F406" i="1"/>
  <c r="F405" i="1"/>
  <c r="F404" i="1"/>
  <c r="F402" i="1"/>
  <c r="F401"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7" i="1"/>
  <c r="F346" i="1"/>
  <c r="F345" i="1"/>
  <c r="F344" i="1"/>
  <c r="F343" i="1"/>
  <c r="F342" i="1"/>
  <c r="F341" i="1"/>
  <c r="F340" i="1"/>
  <c r="F339"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8" i="1"/>
  <c r="F237" i="1"/>
  <c r="F236" i="1"/>
  <c r="F235" i="1"/>
  <c r="F234"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60" i="1"/>
  <c r="F59" i="1"/>
  <c r="F58" i="1"/>
  <c r="F57" i="1"/>
  <c r="F55" i="1"/>
  <c r="F54" i="1"/>
  <c r="F53" i="1"/>
  <c r="F52" i="1"/>
  <c r="F51" i="1"/>
  <c r="F49" i="1"/>
  <c r="F48" i="1"/>
  <c r="F47" i="1"/>
  <c r="F45" i="1"/>
  <c r="F44"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3" i="36"/>
  <c r="F97" i="36"/>
  <c r="M199" i="3"/>
  <c r="I14" i="3"/>
  <c r="L199" i="3"/>
  <c r="F199" i="3" s="1"/>
  <c r="B199" i="3"/>
  <c r="G162" i="3"/>
  <c r="E162" i="3"/>
  <c r="B162" i="3" s="1"/>
  <c r="G166" i="3"/>
  <c r="E166" i="3" s="1"/>
  <c r="B166" i="3"/>
  <c r="U6" i="3"/>
  <c r="J7" i="3"/>
  <c r="H173" i="3"/>
  <c r="T6" i="3"/>
  <c r="G160" i="3" s="1"/>
  <c r="E160" i="3" s="1"/>
  <c r="B160" i="3" s="1"/>
  <c r="G264" i="3"/>
  <c r="C22" i="42"/>
  <c r="K20" i="37"/>
  <c r="C106" i="37"/>
  <c r="H106" i="37" s="1"/>
  <c r="D361" i="37"/>
  <c r="C303" i="37"/>
  <c r="H318" i="37"/>
  <c r="D134" i="1"/>
  <c r="F134" i="1" s="1"/>
  <c r="C507" i="37"/>
  <c r="F519" i="1"/>
  <c r="C464" i="37"/>
  <c r="G464" i="37" s="1"/>
  <c r="C343" i="37"/>
  <c r="F354" i="1"/>
  <c r="C248" i="37"/>
  <c r="F258" i="1"/>
  <c r="C217" i="37"/>
  <c r="G217" i="37" s="1"/>
  <c r="G186" i="3"/>
  <c r="C617" i="37"/>
  <c r="G617" i="37" s="1"/>
  <c r="G168" i="3"/>
  <c r="E168" i="3" s="1"/>
  <c r="B168" i="3" s="1"/>
  <c r="G198" i="3"/>
  <c r="E198" i="3" s="1"/>
  <c r="B198" i="3" s="1"/>
  <c r="G190" i="3"/>
  <c r="E190" i="3"/>
  <c r="B190" i="3" s="1"/>
  <c r="G194" i="3"/>
  <c r="E194" i="3" s="1"/>
  <c r="B194" i="3" s="1"/>
  <c r="D628" i="1"/>
  <c r="F629" i="1"/>
  <c r="G173" i="3"/>
  <c r="E173" i="3" s="1"/>
  <c r="B173" i="3" s="1"/>
  <c r="C568" i="37"/>
  <c r="G534" i="37"/>
  <c r="H534" i="37"/>
  <c r="D84" i="27"/>
  <c r="C1050" i="37"/>
  <c r="F85" i="27"/>
  <c r="D1059" i="37"/>
  <c r="E93" i="27"/>
  <c r="C1097" i="37"/>
  <c r="F132" i="27"/>
  <c r="C1113" i="37"/>
  <c r="F148" i="27"/>
  <c r="D1149" i="37"/>
  <c r="C1159" i="37"/>
  <c r="G1159" i="37" s="1"/>
  <c r="F194" i="27"/>
  <c r="D193" i="27"/>
  <c r="C1403" i="37"/>
  <c r="D121" i="36"/>
  <c r="J50" i="42"/>
  <c r="D454" i="37"/>
  <c r="H242" i="37"/>
  <c r="C590" i="37"/>
  <c r="C1464" i="37"/>
  <c r="G1464" i="37" s="1"/>
  <c r="D45" i="33"/>
  <c r="J54" i="42" s="1"/>
  <c r="G1516" i="37"/>
  <c r="H1516" i="37"/>
  <c r="G1532" i="37"/>
  <c r="H1532" i="37"/>
  <c r="C1511" i="37"/>
  <c r="G1511" i="37" s="1"/>
  <c r="D48" i="30"/>
  <c r="F43" i="1"/>
  <c r="F403" i="1"/>
  <c r="F472" i="1"/>
  <c r="F498" i="1"/>
  <c r="F518" i="1"/>
  <c r="D464" i="37"/>
  <c r="E475" i="1"/>
  <c r="D463" i="37" s="1"/>
  <c r="E354" i="1"/>
  <c r="D263" i="37"/>
  <c r="E268" i="1"/>
  <c r="D258" i="37" s="1"/>
  <c r="D617" i="37"/>
  <c r="H328" i="37"/>
  <c r="D85" i="1"/>
  <c r="C75" i="37"/>
  <c r="C513" i="37"/>
  <c r="F525" i="1"/>
  <c r="G472" i="37"/>
  <c r="C383" i="37"/>
  <c r="F394" i="1"/>
  <c r="C361" i="37"/>
  <c r="F372" i="1"/>
  <c r="C623" i="37"/>
  <c r="H623" i="37" s="1"/>
  <c r="F635" i="1"/>
  <c r="C562" i="37"/>
  <c r="D570" i="1"/>
  <c r="F570" i="1" s="1"/>
  <c r="G546" i="37"/>
  <c r="H546" i="37"/>
  <c r="G526" i="37"/>
  <c r="H526" i="37"/>
  <c r="C1012" i="37"/>
  <c r="F47" i="27"/>
  <c r="C1140" i="37"/>
  <c r="C1418" i="37"/>
  <c r="D136" i="36"/>
  <c r="F137" i="36"/>
  <c r="G1387" i="37"/>
  <c r="C1370" i="37"/>
  <c r="F89" i="36"/>
  <c r="H1301" i="37"/>
  <c r="C112" i="37"/>
  <c r="C263" i="37"/>
  <c r="F273" i="1"/>
  <c r="C200" i="37"/>
  <c r="F210" i="1"/>
  <c r="C1000" i="37"/>
  <c r="H1000" i="37" s="1"/>
  <c r="F35" i="27"/>
  <c r="C1040" i="37"/>
  <c r="C1077" i="37"/>
  <c r="F112" i="27"/>
  <c r="F532" i="1"/>
  <c r="D132" i="37"/>
  <c r="E141" i="1"/>
  <c r="D131" i="37"/>
  <c r="D223" i="37"/>
  <c r="E232" i="1"/>
  <c r="D222" i="37" s="1"/>
  <c r="C64" i="37"/>
  <c r="C50" i="37"/>
  <c r="D56" i="1"/>
  <c r="I163" i="3"/>
  <c r="C476" i="37"/>
  <c r="G460" i="37"/>
  <c r="G426" i="37"/>
  <c r="C389" i="37"/>
  <c r="F400" i="1"/>
  <c r="D399" i="1"/>
  <c r="C1059" i="37"/>
  <c r="D93" i="27"/>
  <c r="F94" i="27"/>
  <c r="D124" i="27"/>
  <c r="D140" i="27"/>
  <c r="G284" i="3"/>
  <c r="E284" i="3" s="1"/>
  <c r="B284" i="3" s="1"/>
  <c r="D181" i="27"/>
  <c r="D1175" i="37"/>
  <c r="E209" i="27"/>
  <c r="F35" i="36"/>
  <c r="F227" i="1"/>
  <c r="F329" i="1"/>
  <c r="F546" i="1"/>
  <c r="F620" i="1"/>
  <c r="D50" i="37"/>
  <c r="H50" i="37" s="1"/>
  <c r="D476" i="37"/>
  <c r="E487" i="1"/>
  <c r="D475" i="37"/>
  <c r="E399" i="1"/>
  <c r="D388" i="37" s="1"/>
  <c r="C296" i="37"/>
  <c r="D302" i="1"/>
  <c r="C132" i="37"/>
  <c r="D141" i="1"/>
  <c r="C131" i="37" s="1"/>
  <c r="C40" i="37"/>
  <c r="F50" i="1"/>
  <c r="G159" i="3"/>
  <c r="E159" i="3" s="1"/>
  <c r="B159" i="3" s="1"/>
  <c r="G192" i="3"/>
  <c r="E192" i="3" s="1"/>
  <c r="B192" i="3" s="1"/>
  <c r="G169" i="3"/>
  <c r="E169" i="3" s="1"/>
  <c r="B169" i="3" s="1"/>
  <c r="G486" i="37"/>
  <c r="D462" i="1"/>
  <c r="C450" i="37" s="1"/>
  <c r="H450" i="37" s="1"/>
  <c r="C281" i="37"/>
  <c r="H281" i="37" s="1"/>
  <c r="F291" i="1"/>
  <c r="C235" i="37"/>
  <c r="F245" i="1"/>
  <c r="C223" i="37"/>
  <c r="F233" i="1"/>
  <c r="D583" i="1"/>
  <c r="F583" i="1" s="1"/>
  <c r="E84" i="27"/>
  <c r="D1049" i="37"/>
  <c r="D1050" i="37"/>
  <c r="G1050" i="37" s="1"/>
  <c r="D1159" i="37"/>
  <c r="D1448" i="37"/>
  <c r="E29" i="33"/>
  <c r="K53" i="42" s="1"/>
  <c r="G120" i="37"/>
  <c r="G61" i="37"/>
  <c r="G36" i="37"/>
  <c r="C13" i="37"/>
  <c r="G516" i="37"/>
  <c r="G469" i="37"/>
  <c r="G163" i="3"/>
  <c r="E163" i="3" s="1"/>
  <c r="B163" i="3" s="1"/>
  <c r="H163" i="3"/>
  <c r="C457" i="37"/>
  <c r="G446" i="37"/>
  <c r="H380" i="37"/>
  <c r="H259" i="37"/>
  <c r="G559" i="37"/>
  <c r="H541" i="37"/>
  <c r="H1166" i="37"/>
  <c r="F210" i="27"/>
  <c r="G1202" i="37"/>
  <c r="G1210" i="37"/>
  <c r="B7" i="27"/>
  <c r="B7" i="36"/>
  <c r="B7" i="33"/>
  <c r="D29" i="33"/>
  <c r="C1447" i="37" s="1"/>
  <c r="H1447" i="37" s="1"/>
  <c r="E136" i="36"/>
  <c r="D1417" i="37"/>
  <c r="G1417" i="37" s="1"/>
  <c r="H1382" i="37"/>
  <c r="H1327" i="37"/>
  <c r="G1298" i="37"/>
  <c r="G1503" i="37"/>
  <c r="G180" i="3"/>
  <c r="E180" i="3" s="1"/>
  <c r="B180" i="3" s="1"/>
  <c r="H139" i="3"/>
  <c r="E281" i="3"/>
  <c r="B281" i="3" s="1"/>
  <c r="E155" i="3"/>
  <c r="B155" i="3" s="1"/>
  <c r="E147" i="3"/>
  <c r="B147" i="3" s="1"/>
  <c r="G139" i="3"/>
  <c r="E139" i="3" s="1"/>
  <c r="B139" i="3" s="1"/>
  <c r="B131" i="3"/>
  <c r="B123" i="3"/>
  <c r="B115" i="3"/>
  <c r="B67" i="3"/>
  <c r="B51" i="3"/>
  <c r="H1175" i="37"/>
  <c r="G1410" i="37"/>
  <c r="H1378" i="37"/>
  <c r="G1378" i="37"/>
  <c r="G1342" i="37"/>
  <c r="G1324" i="37"/>
  <c r="G1310" i="37"/>
  <c r="H1557" i="37"/>
  <c r="G1557" i="37"/>
  <c r="G1542" i="37"/>
  <c r="H1542" i="37"/>
  <c r="G1522" i="37"/>
  <c r="H1522" i="37"/>
  <c r="F29" i="36"/>
  <c r="F114" i="36"/>
  <c r="F46" i="1"/>
  <c r="F130" i="1"/>
  <c r="F218" i="1"/>
  <c r="F348" i="1"/>
  <c r="F571" i="1"/>
  <c r="E302" i="1"/>
  <c r="E223" i="1"/>
  <c r="D213" i="37"/>
  <c r="E160" i="1"/>
  <c r="E596" i="1"/>
  <c r="D584" i="37" s="1"/>
  <c r="H107" i="37"/>
  <c r="C25" i="37"/>
  <c r="H25" i="37" s="1"/>
  <c r="H493" i="37"/>
  <c r="C451" i="37"/>
  <c r="G451" i="37" s="1"/>
  <c r="H433" i="37"/>
  <c r="C413" i="37"/>
  <c r="H394" i="37"/>
  <c r="G348" i="37"/>
  <c r="H348" i="37"/>
  <c r="H267" i="37"/>
  <c r="G239" i="37"/>
  <c r="G226" i="37"/>
  <c r="H226" i="37"/>
  <c r="G214" i="37"/>
  <c r="G565" i="37"/>
  <c r="G529" i="37"/>
  <c r="H529" i="37"/>
  <c r="G1090" i="37"/>
  <c r="H1090" i="37"/>
  <c r="D209" i="27"/>
  <c r="F209" i="27" s="1"/>
  <c r="G1469" i="37"/>
  <c r="H1406" i="37"/>
  <c r="G1406" i="37"/>
  <c r="E96" i="36"/>
  <c r="D1377" i="37"/>
  <c r="D96" i="36"/>
  <c r="H1338" i="37"/>
  <c r="G1338" i="37"/>
  <c r="H1517" i="37"/>
  <c r="G1517" i="37"/>
  <c r="G182" i="3"/>
  <c r="E182" i="3" s="1"/>
  <c r="B182" i="3" s="1"/>
  <c r="G178" i="3"/>
  <c r="E178" i="3"/>
  <c r="B178" i="3" s="1"/>
  <c r="E274" i="3"/>
  <c r="B274" i="3" s="1"/>
  <c r="G167" i="3"/>
  <c r="E167" i="3" s="1"/>
  <c r="B167" i="3" s="1"/>
  <c r="E143" i="3"/>
  <c r="B143" i="3"/>
  <c r="E135" i="3"/>
  <c r="B135" i="3"/>
  <c r="E111" i="3"/>
  <c r="B111" i="3"/>
  <c r="E103" i="3"/>
  <c r="B103" i="3"/>
  <c r="E79" i="3"/>
  <c r="B79" i="3"/>
  <c r="E71" i="3"/>
  <c r="B71" i="3"/>
  <c r="B63" i="3"/>
  <c r="E31" i="3"/>
  <c r="B31" i="3" s="1"/>
  <c r="G1566" i="37"/>
  <c r="H1566" i="37"/>
  <c r="G1554" i="37"/>
  <c r="H1554" i="37"/>
  <c r="G1534" i="37"/>
  <c r="H1534" i="37"/>
  <c r="G1514" i="37"/>
  <c r="H1514" i="37"/>
  <c r="H1458" i="37"/>
  <c r="G1458" i="37"/>
  <c r="H1362" i="37"/>
  <c r="G1362" i="37"/>
  <c r="H1318" i="37"/>
  <c r="G1318" i="37"/>
  <c r="H1306" i="37"/>
  <c r="G1306" i="37"/>
  <c r="G1261" i="37"/>
  <c r="H1261" i="37"/>
  <c r="G1229" i="37"/>
  <c r="H1229" i="37"/>
  <c r="G1221" i="37"/>
  <c r="H1221" i="37"/>
  <c r="G1213" i="37"/>
  <c r="H1213" i="37"/>
  <c r="G1181" i="37"/>
  <c r="H1181" i="37"/>
  <c r="G1161" i="37"/>
  <c r="H1161" i="37"/>
  <c r="G1142" i="37"/>
  <c r="H1142" i="37"/>
  <c r="G1132" i="37"/>
  <c r="H1132" i="37"/>
  <c r="G1108" i="37"/>
  <c r="H1108" i="37"/>
  <c r="G1088" i="37"/>
  <c r="H1088" i="37"/>
  <c r="G1015" i="37"/>
  <c r="H1015" i="37"/>
  <c r="G804" i="37"/>
  <c r="H804" i="37"/>
  <c r="G800" i="37"/>
  <c r="H800" i="37"/>
  <c r="G796" i="37"/>
  <c r="H796" i="37"/>
  <c r="G792" i="37"/>
  <c r="H792" i="37"/>
  <c r="G788" i="37"/>
  <c r="H788" i="37"/>
  <c r="G784" i="37"/>
  <c r="H784" i="37"/>
  <c r="G780" i="37"/>
  <c r="H780" i="37"/>
  <c r="G776" i="37"/>
  <c r="H776" i="37"/>
  <c r="G772" i="37"/>
  <c r="H772" i="37"/>
  <c r="G768" i="37"/>
  <c r="H768" i="37"/>
  <c r="G764" i="37"/>
  <c r="H764" i="37"/>
  <c r="G760" i="37"/>
  <c r="H760" i="37"/>
  <c r="G756" i="37"/>
  <c r="H756" i="37"/>
  <c r="G752" i="37"/>
  <c r="H752" i="37"/>
  <c r="G748" i="37"/>
  <c r="H748" i="37"/>
  <c r="G744" i="37"/>
  <c r="H744" i="37"/>
  <c r="G740" i="37"/>
  <c r="H740" i="37"/>
  <c r="G736" i="37"/>
  <c r="H736" i="37"/>
  <c r="G732" i="37"/>
  <c r="H732" i="37"/>
  <c r="G728" i="37"/>
  <c r="H728" i="37"/>
  <c r="G724" i="37"/>
  <c r="H724" i="37"/>
  <c r="G720" i="37"/>
  <c r="H720" i="37"/>
  <c r="G716" i="37"/>
  <c r="H716" i="37"/>
  <c r="G712" i="37"/>
  <c r="H712" i="37"/>
  <c r="G708" i="37"/>
  <c r="H708" i="37"/>
  <c r="G704" i="37"/>
  <c r="H704" i="37"/>
  <c r="G700" i="37"/>
  <c r="H700" i="37"/>
  <c r="G696" i="37"/>
  <c r="H696" i="37"/>
  <c r="H692" i="37"/>
  <c r="G688" i="37"/>
  <c r="H688" i="37"/>
  <c r="G684" i="37"/>
  <c r="H684" i="37"/>
  <c r="G680" i="37"/>
  <c r="H680" i="37"/>
  <c r="G676" i="37"/>
  <c r="H676" i="37"/>
  <c r="G672" i="37"/>
  <c r="H672" i="37"/>
  <c r="G664" i="37"/>
  <c r="H664" i="37"/>
  <c r="G660" i="37"/>
  <c r="H660" i="37"/>
  <c r="G656" i="37"/>
  <c r="H656" i="37"/>
  <c r="G431" i="37"/>
  <c r="H431" i="37"/>
  <c r="G427" i="37"/>
  <c r="H427" i="37"/>
  <c r="H538" i="37"/>
  <c r="H588" i="37"/>
  <c r="H1071" i="37"/>
  <c r="H1103" i="37"/>
  <c r="H1155" i="37"/>
  <c r="H1188" i="37"/>
  <c r="H1227" i="37"/>
  <c r="H1299" i="37"/>
  <c r="H1332" i="37"/>
  <c r="H1359" i="37"/>
  <c r="H1367" i="37"/>
  <c r="H1484" i="37"/>
  <c r="H1500" i="37"/>
  <c r="H1524" i="37"/>
  <c r="G1562" i="37"/>
  <c r="H1562" i="37"/>
  <c r="G1498" i="37"/>
  <c r="H1498" i="37"/>
  <c r="G1490" i="37"/>
  <c r="H1490" i="37"/>
  <c r="H1470" i="37"/>
  <c r="G1470" i="37"/>
  <c r="H1466" i="37"/>
  <c r="G1466" i="37"/>
  <c r="H1446" i="37"/>
  <c r="G1446" i="37"/>
  <c r="G1443" i="37"/>
  <c r="H1438" i="37"/>
  <c r="G1438" i="37"/>
  <c r="G1435" i="37"/>
  <c r="G1427" i="37"/>
  <c r="H1422" i="37"/>
  <c r="G1422" i="37"/>
  <c r="G1419" i="37"/>
  <c r="G1399" i="37"/>
  <c r="H1394" i="37"/>
  <c r="G1394" i="37"/>
  <c r="G1391" i="37"/>
  <c r="H1386" i="37"/>
  <c r="G1386" i="37"/>
  <c r="G1383" i="37"/>
  <c r="G1375" i="37"/>
  <c r="H1350" i="37"/>
  <c r="G1350" i="37"/>
  <c r="H1346" i="37"/>
  <c r="G1346" i="37"/>
  <c r="G1343" i="37"/>
  <c r="H1334" i="37"/>
  <c r="G1334" i="37"/>
  <c r="H1326" i="37"/>
  <c r="G1326" i="37"/>
  <c r="H1314" i="37"/>
  <c r="G1314" i="37"/>
  <c r="G1311" i="37"/>
  <c r="G1296" i="37"/>
  <c r="G1295" i="37"/>
  <c r="G1285" i="37"/>
  <c r="G1282" i="37"/>
  <c r="G1281" i="37"/>
  <c r="H1281" i="37"/>
  <c r="G1272" i="37"/>
  <c r="G1262" i="37"/>
  <c r="H1262" i="37"/>
  <c r="G1253" i="37"/>
  <c r="G1250" i="37"/>
  <c r="G1249" i="37"/>
  <c r="H1249" i="37"/>
  <c r="G1240" i="37"/>
  <c r="G1230" i="37"/>
  <c r="H1230" i="37"/>
  <c r="G1197" i="37"/>
  <c r="H1197" i="37"/>
  <c r="G1182" i="37"/>
  <c r="H1182" i="37"/>
  <c r="G1173" i="37"/>
  <c r="G1170" i="37"/>
  <c r="G1169" i="37"/>
  <c r="H1169" i="37"/>
  <c r="G1162" i="37"/>
  <c r="H1162" i="37"/>
  <c r="G1121" i="37"/>
  <c r="H1121" i="37"/>
  <c r="G1080" i="37"/>
  <c r="G1051" i="37"/>
  <c r="H1051" i="37"/>
  <c r="G1047" i="37"/>
  <c r="H1047" i="37"/>
  <c r="H1024" i="37"/>
  <c r="G6" i="3"/>
  <c r="H1328" i="37"/>
  <c r="H1352" i="37"/>
  <c r="H1408" i="37"/>
  <c r="H1424" i="37"/>
  <c r="H1440" i="37"/>
  <c r="H1472" i="37"/>
  <c r="H1480" i="37"/>
  <c r="H1496" i="37"/>
  <c r="H1520" i="37"/>
  <c r="H1560" i="37"/>
  <c r="G1550" i="37"/>
  <c r="H1550" i="37"/>
  <c r="G1530" i="37"/>
  <c r="H1530" i="37"/>
  <c r="G1506" i="37"/>
  <c r="H1506" i="37"/>
  <c r="H1462" i="37"/>
  <c r="G1462" i="37"/>
  <c r="H1454" i="37"/>
  <c r="G1454" i="37"/>
  <c r="H1414" i="37"/>
  <c r="G1414" i="37"/>
  <c r="H1366" i="37"/>
  <c r="G1366" i="37"/>
  <c r="H1358" i="37"/>
  <c r="G1358" i="37"/>
  <c r="H1322" i="37"/>
  <c r="G1322" i="37"/>
  <c r="H1302" i="37"/>
  <c r="G1302" i="37"/>
  <c r="H1290" i="37"/>
  <c r="G1290" i="37"/>
  <c r="G1277" i="37"/>
  <c r="H1277" i="37"/>
  <c r="G1245" i="37"/>
  <c r="H1245" i="37"/>
  <c r="G1198" i="37"/>
  <c r="H1198" i="37"/>
  <c r="G1185" i="37"/>
  <c r="H1185" i="37"/>
  <c r="G1165" i="37"/>
  <c r="H1165" i="37"/>
  <c r="G1124" i="37"/>
  <c r="H1124" i="37"/>
  <c r="G1096" i="37"/>
  <c r="H1096" i="37"/>
  <c r="G1052" i="37"/>
  <c r="H1052" i="37"/>
  <c r="G1048" i="37"/>
  <c r="H1048" i="37"/>
  <c r="G367" i="37"/>
  <c r="H367" i="37"/>
  <c r="G363" i="37"/>
  <c r="H363" i="37"/>
  <c r="H134" i="37"/>
  <c r="H614" i="37"/>
  <c r="H1001" i="37"/>
  <c r="H1203" i="37"/>
  <c r="H1259" i="37"/>
  <c r="H1303" i="37"/>
  <c r="H1319" i="37"/>
  <c r="H1355" i="37"/>
  <c r="H1379" i="37"/>
  <c r="H1411" i="37"/>
  <c r="H1451" i="37"/>
  <c r="H1459" i="37"/>
  <c r="H1544" i="37"/>
  <c r="G1558" i="37"/>
  <c r="H1558" i="37"/>
  <c r="G1546" i="37"/>
  <c r="H1546" i="37"/>
  <c r="G1538" i="37"/>
  <c r="H1538" i="37"/>
  <c r="G1526" i="37"/>
  <c r="H1526" i="37"/>
  <c r="G1518" i="37"/>
  <c r="H1518" i="37"/>
  <c r="G1502" i="37"/>
  <c r="H1502" i="37"/>
  <c r="G1478" i="37"/>
  <c r="H1478" i="37"/>
  <c r="G1474" i="37"/>
  <c r="H1474" i="37"/>
  <c r="G1471" i="37"/>
  <c r="G1467" i="37"/>
  <c r="H1442" i="37"/>
  <c r="G1442" i="37"/>
  <c r="H1434" i="37"/>
  <c r="G1434" i="37"/>
  <c r="H1426" i="37"/>
  <c r="G1426" i="37"/>
  <c r="G1423" i="37"/>
  <c r="G1407" i="37"/>
  <c r="H1398" i="37"/>
  <c r="G1398" i="37"/>
  <c r="H1390" i="37"/>
  <c r="G1390" i="37"/>
  <c r="H1374" i="37"/>
  <c r="G1374" i="37"/>
  <c r="G1371" i="37"/>
  <c r="G1351" i="37"/>
  <c r="G1347" i="37"/>
  <c r="G1335" i="37"/>
  <c r="H1330" i="37"/>
  <c r="G1330" i="37"/>
  <c r="G1315" i="37"/>
  <c r="G1288" i="37"/>
  <c r="G1278" i="37"/>
  <c r="H1278" i="37"/>
  <c r="G1269" i="37"/>
  <c r="G1266" i="37"/>
  <c r="G1265" i="37"/>
  <c r="H1265" i="37"/>
  <c r="G1256" i="37"/>
  <c r="G1246" i="37"/>
  <c r="H1246" i="37"/>
  <c r="G1237" i="37"/>
  <c r="G1234" i="37"/>
  <c r="G1216" i="37"/>
  <c r="G1201" i="37"/>
  <c r="H1201" i="37"/>
  <c r="G1141" i="37"/>
  <c r="H1141" i="37"/>
  <c r="G1076" i="37"/>
  <c r="H1076" i="37"/>
  <c r="G1008" i="37"/>
  <c r="H1008" i="37"/>
  <c r="G1276" i="37"/>
  <c r="G1244" i="37"/>
  <c r="G1228" i="37"/>
  <c r="G1204" i="37"/>
  <c r="G1193" i="37"/>
  <c r="G1177" i="37"/>
  <c r="G1043" i="37"/>
  <c r="G1035" i="37"/>
  <c r="G1019" i="37"/>
  <c r="G1176" i="37"/>
  <c r="G1168" i="37"/>
  <c r="G1131" i="37"/>
  <c r="G1107" i="37"/>
  <c r="G1099" i="37"/>
  <c r="G1079" i="37"/>
  <c r="G1067" i="37"/>
  <c r="G1054" i="37"/>
  <c r="G1042" i="37"/>
  <c r="G1018" i="37"/>
  <c r="G1010" i="37"/>
  <c r="G998" i="37"/>
  <c r="G995"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19" i="37"/>
  <c r="G615" i="37"/>
  <c r="G611" i="37"/>
  <c r="G607" i="37"/>
  <c r="G599" i="37"/>
  <c r="G595" i="37"/>
  <c r="G591" i="37"/>
  <c r="G587" i="37"/>
  <c r="G583" i="37"/>
  <c r="G579" i="37"/>
  <c r="G575" i="37"/>
  <c r="G567" i="37"/>
  <c r="G563" i="37"/>
  <c r="G555" i="37"/>
  <c r="G551" i="37"/>
  <c r="G547" i="37"/>
  <c r="G543" i="37"/>
  <c r="G539" i="37"/>
  <c r="G535" i="37"/>
  <c r="G1095" i="37"/>
  <c r="G1087" i="37"/>
  <c r="G1075" i="37"/>
  <c r="G1014" i="37"/>
  <c r="G1002"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81" i="37"/>
  <c r="G677" i="37"/>
  <c r="G673" i="37"/>
  <c r="G669" i="37"/>
  <c r="G661" i="37"/>
  <c r="G657" i="37"/>
  <c r="G653" i="37"/>
  <c r="G649" i="37"/>
  <c r="G645" i="37"/>
  <c r="G629" i="37"/>
  <c r="G625" i="37"/>
  <c r="G621" i="37"/>
  <c r="G613" i="37"/>
  <c r="G609" i="37"/>
  <c r="G605" i="37"/>
  <c r="G601" i="37"/>
  <c r="G597" i="37"/>
  <c r="G593" i="37"/>
  <c r="G589" i="37"/>
  <c r="G577" i="37"/>
  <c r="G573" i="37"/>
  <c r="G569" i="37"/>
  <c r="G561" i="37"/>
  <c r="G557" i="37"/>
  <c r="G553" i="37"/>
  <c r="G549" i="37"/>
  <c r="G545" i="37"/>
  <c r="G537" i="37"/>
  <c r="G533" i="37"/>
  <c r="G246" i="37"/>
  <c r="G238" i="37"/>
  <c r="G234" i="37"/>
  <c r="G231" i="37"/>
  <c r="G210" i="37"/>
  <c r="G207" i="37"/>
  <c r="G203" i="37"/>
  <c r="G155" i="37"/>
  <c r="G119" i="37"/>
  <c r="G115" i="37"/>
  <c r="G62" i="37"/>
  <c r="G43" i="37"/>
  <c r="G251" i="37"/>
  <c r="G218" i="37"/>
  <c r="G215" i="37"/>
  <c r="G187" i="37"/>
  <c r="G135" i="37"/>
  <c r="G103" i="37"/>
  <c r="G95" i="37"/>
  <c r="G87" i="37"/>
  <c r="G51" i="37"/>
  <c r="G34" i="37"/>
  <c r="G252" i="37"/>
  <c r="G244" i="37"/>
  <c r="G240" i="37"/>
  <c r="G236" i="37"/>
  <c r="G228" i="37"/>
  <c r="G224" i="37"/>
  <c r="G220" i="37"/>
  <c r="G216" i="37"/>
  <c r="G212" i="37"/>
  <c r="G204" i="37"/>
  <c r="G196" i="37"/>
  <c r="G192" i="37"/>
  <c r="G188" i="37"/>
  <c r="G184" i="37"/>
  <c r="G180" i="37"/>
  <c r="G156" i="37"/>
  <c r="G148" i="37"/>
  <c r="G144" i="37"/>
  <c r="G140" i="37"/>
  <c r="G136" i="37"/>
  <c r="G116" i="37"/>
  <c r="G108" i="37"/>
  <c r="G74" i="37"/>
  <c r="G63" i="37"/>
  <c r="G38" i="37"/>
  <c r="G35" i="37"/>
  <c r="G104" i="37"/>
  <c r="G100" i="37"/>
  <c r="G96" i="37"/>
  <c r="G92" i="37"/>
  <c r="G88" i="37"/>
  <c r="G80" i="37"/>
  <c r="G72" i="37"/>
  <c r="G68" i="37"/>
  <c r="G60" i="37"/>
  <c r="G56" i="37"/>
  <c r="G52" i="37"/>
  <c r="G48" i="37"/>
  <c r="G44" i="37"/>
  <c r="H1139" i="37"/>
  <c r="G1136" i="37"/>
  <c r="H1135" i="37"/>
  <c r="H184" i="3"/>
  <c r="H186" i="3"/>
  <c r="E186" i="3" s="1"/>
  <c r="B186" i="3" s="1"/>
  <c r="H264" i="3"/>
  <c r="E264" i="3"/>
  <c r="B264" i="3" s="1"/>
  <c r="G185" i="3"/>
  <c r="E185" i="3" s="1"/>
  <c r="B185" i="3" s="1"/>
  <c r="C1463" i="37"/>
  <c r="D1058" i="37"/>
  <c r="H283" i="3"/>
  <c r="C1049" i="37"/>
  <c r="F84" i="27"/>
  <c r="D1447" i="37"/>
  <c r="G223" i="37"/>
  <c r="G281" i="37"/>
  <c r="D1174" i="37"/>
  <c r="H289" i="3"/>
  <c r="C1105" i="37"/>
  <c r="G1105" i="37" s="1"/>
  <c r="F140" i="27"/>
  <c r="G263" i="37"/>
  <c r="G112" i="37"/>
  <c r="G623" i="37"/>
  <c r="G383" i="37"/>
  <c r="H383" i="37"/>
  <c r="H1464" i="37"/>
  <c r="G590" i="37"/>
  <c r="C1158" i="37"/>
  <c r="G288" i="3"/>
  <c r="F193" i="27"/>
  <c r="D291" i="37"/>
  <c r="G13" i="37"/>
  <c r="H13" i="37"/>
  <c r="C1089" i="37"/>
  <c r="F124" i="27"/>
  <c r="G1000" i="37"/>
  <c r="H1418" i="37"/>
  <c r="G1418" i="37"/>
  <c r="C558" i="37"/>
  <c r="F85" i="1"/>
  <c r="D343" i="37"/>
  <c r="C1510" i="37"/>
  <c r="K58" i="42"/>
  <c r="C616" i="37"/>
  <c r="F628" i="1"/>
  <c r="G248" i="37"/>
  <c r="H248" i="37"/>
  <c r="C1377" i="37"/>
  <c r="F96" i="36"/>
  <c r="G289" i="3"/>
  <c r="E289" i="3" s="1"/>
  <c r="B289" i="3" s="1"/>
  <c r="G25" i="37"/>
  <c r="C1417" i="37"/>
  <c r="F136" i="36"/>
  <c r="D150" i="37"/>
  <c r="G457" i="37"/>
  <c r="H457" i="37"/>
  <c r="C291" i="37"/>
  <c r="F302" i="1"/>
  <c r="G476" i="37"/>
  <c r="H476" i="37"/>
  <c r="G568" i="37"/>
  <c r="H1105" i="37"/>
  <c r="H1417" i="37"/>
  <c r="G1510" i="37"/>
  <c r="H1510" i="37"/>
  <c r="H1232" i="37"/>
  <c r="E75" i="27"/>
  <c r="D1040" i="37" s="1"/>
  <c r="G1040" i="37" s="1"/>
  <c r="G1041" i="37"/>
  <c r="G989" i="37"/>
  <c r="H284" i="3"/>
  <c r="H1143" i="37"/>
  <c r="H991" i="37"/>
  <c r="H1147" i="37"/>
  <c r="H1415" i="37"/>
  <c r="G1405" i="37"/>
  <c r="H1258" i="37"/>
  <c r="G1260" i="37"/>
  <c r="H1233" i="37"/>
  <c r="H1231" i="37"/>
  <c r="G1222" i="37"/>
  <c r="F249" i="27"/>
  <c r="H1215" i="37"/>
  <c r="H1208" i="37"/>
  <c r="E287" i="3"/>
  <c r="B287" i="3" s="1"/>
  <c r="G1157" i="37"/>
  <c r="H1156" i="37"/>
  <c r="G1148" i="37"/>
  <c r="F175" i="27"/>
  <c r="G1130" i="37"/>
  <c r="H1026" i="37"/>
  <c r="G1025" i="37"/>
  <c r="E18" i="27"/>
  <c r="D983" i="37" s="1"/>
  <c r="H1007" i="37"/>
  <c r="G999" i="37"/>
  <c r="G997" i="37"/>
  <c r="H992" i="37"/>
  <c r="D984" i="37"/>
  <c r="G984" i="37" s="1"/>
  <c r="D979" i="37"/>
  <c r="H980" i="37"/>
  <c r="G1231" i="37"/>
  <c r="D241" i="27"/>
  <c r="F242" i="27"/>
  <c r="G286" i="3"/>
  <c r="G1147" i="37"/>
  <c r="F152" i="27"/>
  <c r="D74" i="27"/>
  <c r="C1039" i="37" s="1"/>
  <c r="H1130" i="37"/>
  <c r="H1056" i="37"/>
  <c r="G1026" i="37"/>
  <c r="H1025" i="37"/>
  <c r="F58" i="27"/>
  <c r="G980" i="37"/>
  <c r="D30" i="30"/>
  <c r="C1492" i="37"/>
  <c r="G1494" i="37"/>
  <c r="H1494" i="37"/>
  <c r="H1495" i="37"/>
  <c r="H1482" i="37"/>
  <c r="H1477" i="37"/>
  <c r="H1479" i="37"/>
  <c r="C1402" i="37"/>
  <c r="G1007" i="37"/>
  <c r="H993" i="37"/>
  <c r="H987" i="37"/>
  <c r="H988" i="37"/>
  <c r="H989" i="37"/>
  <c r="H999" i="37"/>
  <c r="H1006" i="37"/>
  <c r="F25" i="27"/>
  <c r="F19" i="27"/>
  <c r="D18" i="27"/>
  <c r="C983" i="37" s="1"/>
  <c r="G690" i="37"/>
  <c r="H689" i="37"/>
  <c r="H685" i="37"/>
  <c r="G670" i="37"/>
  <c r="G668" i="37"/>
  <c r="G666" i="37"/>
  <c r="H665" i="37"/>
  <c r="G644" i="37"/>
  <c r="B261" i="3"/>
  <c r="H640" i="37"/>
  <c r="H642" i="37"/>
  <c r="H639" i="37"/>
  <c r="H638" i="37"/>
  <c r="H376" i="37"/>
  <c r="G362" i="37"/>
  <c r="F315" i="1"/>
  <c r="G288" i="37"/>
  <c r="H410" i="37"/>
  <c r="F421" i="1"/>
  <c r="E212" i="3"/>
  <c r="B212" i="3"/>
  <c r="E65" i="3"/>
  <c r="B65" i="3"/>
  <c r="E57" i="3"/>
  <c r="B57" i="3"/>
  <c r="H209" i="37"/>
  <c r="G193" i="37"/>
  <c r="H191" i="37"/>
  <c r="G185" i="37"/>
  <c r="E44" i="3"/>
  <c r="B44" i="3"/>
  <c r="G182" i="37"/>
  <c r="E43" i="3"/>
  <c r="B43" i="3" s="1"/>
  <c r="G181" i="37"/>
  <c r="H179" i="37"/>
  <c r="H176" i="37"/>
  <c r="G174" i="37"/>
  <c r="H172" i="37"/>
  <c r="H170" i="37"/>
  <c r="G169" i="37"/>
  <c r="H167" i="37"/>
  <c r="F177" i="1"/>
  <c r="G168" i="37"/>
  <c r="G164" i="37"/>
  <c r="G160" i="37"/>
  <c r="G159" i="37"/>
  <c r="F204" i="3"/>
  <c r="B204" i="3" s="1"/>
  <c r="G151" i="37"/>
  <c r="H152" i="37"/>
  <c r="G191" i="3"/>
  <c r="E191" i="3" s="1"/>
  <c r="B191" i="3"/>
  <c r="G132" i="37"/>
  <c r="E134" i="1"/>
  <c r="D124" i="37" s="1"/>
  <c r="H125" i="37"/>
  <c r="E39" i="3"/>
  <c r="B39" i="3" s="1"/>
  <c r="H78" i="37"/>
  <c r="E34" i="3"/>
  <c r="B34" i="3" s="1"/>
  <c r="E56" i="1"/>
  <c r="D46" i="37" s="1"/>
  <c r="E33" i="3"/>
  <c r="B33" i="3"/>
  <c r="G685" i="37"/>
  <c r="H668" i="37"/>
  <c r="H375" i="37"/>
  <c r="G375" i="37"/>
  <c r="G376" i="37"/>
  <c r="D301" i="1"/>
  <c r="H288" i="37"/>
  <c r="C247" i="37"/>
  <c r="C254" i="37"/>
  <c r="H193" i="37"/>
  <c r="H185" i="37"/>
  <c r="H182" i="37"/>
  <c r="C175" i="37"/>
  <c r="H175" i="37" s="1"/>
  <c r="G176" i="37"/>
  <c r="H174" i="37"/>
  <c r="G167" i="37"/>
  <c r="H169" i="37"/>
  <c r="H160" i="37"/>
  <c r="G157" i="37"/>
  <c r="H157" i="37"/>
  <c r="H159" i="37"/>
  <c r="G152" i="37"/>
  <c r="H151" i="37"/>
  <c r="F161" i="1"/>
  <c r="G131" i="37"/>
  <c r="H131" i="37"/>
  <c r="F141" i="1"/>
  <c r="H132" i="37"/>
  <c r="G174" i="3"/>
  <c r="E174" i="3" s="1"/>
  <c r="B174" i="3" s="1"/>
  <c r="F142" i="1"/>
  <c r="J53" i="42"/>
  <c r="G1450" i="37"/>
  <c r="F75" i="27"/>
  <c r="E13" i="27"/>
  <c r="D978" i="37" s="1"/>
  <c r="H984" i="37"/>
  <c r="D240" i="27"/>
  <c r="J46" i="42" s="1"/>
  <c r="C1206" i="37"/>
  <c r="G254" i="37"/>
  <c r="G175" i="37"/>
  <c r="K43" i="42"/>
  <c r="C1205" i="37"/>
  <c r="H620" i="37" l="1"/>
  <c r="H46" i="37"/>
  <c r="F181" i="27"/>
  <c r="D180" i="27"/>
  <c r="H75" i="37"/>
  <c r="H343" i="37"/>
  <c r="G343" i="37"/>
  <c r="D138" i="37"/>
  <c r="H138" i="37" s="1"/>
  <c r="E147" i="1"/>
  <c r="D137" i="37" s="1"/>
  <c r="D3" i="37"/>
  <c r="E12" i="1"/>
  <c r="G138" i="37"/>
  <c r="C438" i="37"/>
  <c r="F450" i="1"/>
  <c r="C418" i="37"/>
  <c r="D424" i="1"/>
  <c r="F430" i="1"/>
  <c r="C124" i="37"/>
  <c r="C1174" i="37"/>
  <c r="C388" i="37"/>
  <c r="F399" i="1"/>
  <c r="C46" i="37"/>
  <c r="F56" i="1"/>
  <c r="D409" i="37"/>
  <c r="H409" i="37" s="1"/>
  <c r="E646" i="1"/>
  <c r="D634" i="37" s="1"/>
  <c r="E647" i="1"/>
  <c r="D635" i="37" s="1"/>
  <c r="D309" i="37"/>
  <c r="H309" i="37" s="1"/>
  <c r="E314" i="1"/>
  <c r="E570" i="1"/>
  <c r="D558" i="37" s="1"/>
  <c r="H558" i="37" s="1"/>
  <c r="D562" i="37"/>
  <c r="H562" i="37" s="1"/>
  <c r="D521" i="37"/>
  <c r="G521" i="37" s="1"/>
  <c r="E532" i="1"/>
  <c r="G172" i="3"/>
  <c r="E172" i="3" s="1"/>
  <c r="B172" i="3" s="1"/>
  <c r="G189" i="3"/>
  <c r="E189" i="3" s="1"/>
  <c r="B189" i="3" s="1"/>
  <c r="G197" i="3"/>
  <c r="E197" i="3" s="1"/>
  <c r="B197" i="3" s="1"/>
  <c r="G177" i="3"/>
  <c r="E177" i="3" s="1"/>
  <c r="B177" i="3" s="1"/>
  <c r="G33" i="37"/>
  <c r="H33" i="37"/>
  <c r="C498" i="37"/>
  <c r="H498" i="37" s="1"/>
  <c r="F510" i="1"/>
  <c r="F466" i="1"/>
  <c r="C454" i="37"/>
  <c r="G585" i="37"/>
  <c r="H1537" i="37"/>
  <c r="G1537" i="37"/>
  <c r="C290" i="37"/>
  <c r="D13" i="27"/>
  <c r="J44" i="42"/>
  <c r="E171" i="1"/>
  <c r="F241" i="27"/>
  <c r="H1511" i="37"/>
  <c r="G106" i="37"/>
  <c r="H1077" i="37"/>
  <c r="F462" i="1"/>
  <c r="H217" i="37"/>
  <c r="G296" i="37"/>
  <c r="H1552" i="37"/>
  <c r="G576" i="37"/>
  <c r="G280" i="37"/>
  <c r="H1527" i="37"/>
  <c r="G47" i="37"/>
  <c r="H1448" i="37"/>
  <c r="G1448" i="37"/>
  <c r="H223" i="37"/>
  <c r="G40" i="37"/>
  <c r="H40" i="37"/>
  <c r="G50" i="37"/>
  <c r="G1012" i="37"/>
  <c r="G408" i="37"/>
  <c r="H408" i="37"/>
  <c r="D128" i="37"/>
  <c r="G128" i="37" s="1"/>
  <c r="F138" i="1"/>
  <c r="D64" i="37"/>
  <c r="H64" i="37" s="1"/>
  <c r="F74" i="1"/>
  <c r="D413" i="37"/>
  <c r="E424" i="1"/>
  <c r="G184" i="3"/>
  <c r="E184" i="3" s="1"/>
  <c r="B184" i="3" s="1"/>
  <c r="G196" i="3"/>
  <c r="E196" i="3" s="1"/>
  <c r="B196" i="3" s="1"/>
  <c r="G176" i="3"/>
  <c r="E176" i="3" s="1"/>
  <c r="B176" i="3" s="1"/>
  <c r="G188" i="3"/>
  <c r="E188" i="3" s="1"/>
  <c r="B188" i="3" s="1"/>
  <c r="H67" i="37"/>
  <c r="G58" i="37"/>
  <c r="C463" i="37"/>
  <c r="F475" i="1"/>
  <c r="G541" i="37"/>
  <c r="D1403" i="37"/>
  <c r="H1403" i="37" s="1"/>
  <c r="F122" i="36"/>
  <c r="E121" i="36"/>
  <c r="G1395" i="37"/>
  <c r="H1395" i="37"/>
  <c r="C1363" i="37"/>
  <c r="H1363" i="37" s="1"/>
  <c r="F82" i="36"/>
  <c r="C1354" i="37"/>
  <c r="H1354" i="37" s="1"/>
  <c r="F73" i="36"/>
  <c r="C1331" i="37"/>
  <c r="H1331" i="37" s="1"/>
  <c r="F50" i="36"/>
  <c r="C1294" i="37"/>
  <c r="G1294" i="37" s="1"/>
  <c r="F13" i="36"/>
  <c r="D12" i="36"/>
  <c r="C1486" i="37"/>
  <c r="D13" i="30"/>
  <c r="H291" i="37"/>
  <c r="G291" i="37"/>
  <c r="F93" i="27"/>
  <c r="C1058" i="37"/>
  <c r="H1058" i="37" s="1"/>
  <c r="D235" i="37"/>
  <c r="H235" i="37" s="1"/>
  <c r="H183" i="3"/>
  <c r="D620" i="37"/>
  <c r="G620" i="37" s="1"/>
  <c r="E628" i="1"/>
  <c r="D616" i="37" s="1"/>
  <c r="H616" i="37" s="1"/>
  <c r="G433" i="37"/>
  <c r="F172" i="1"/>
  <c r="C162" i="37"/>
  <c r="D171" i="1"/>
  <c r="C603" i="37"/>
  <c r="G603" i="37" s="1"/>
  <c r="F615" i="1"/>
  <c r="F69" i="27"/>
  <c r="C1034" i="37"/>
  <c r="F18" i="27"/>
  <c r="G75" i="37"/>
  <c r="H254" i="37"/>
  <c r="C1146" i="37"/>
  <c r="G1214" i="37"/>
  <c r="F184" i="27"/>
  <c r="H451" i="37"/>
  <c r="G283" i="3"/>
  <c r="E283" i="3" s="1"/>
  <c r="B283" i="3" s="1"/>
  <c r="H1377" i="37"/>
  <c r="G1377" i="37"/>
  <c r="H229" i="37"/>
  <c r="C571" i="37"/>
  <c r="G165" i="3"/>
  <c r="E165" i="3" s="1"/>
  <c r="B165" i="3" s="1"/>
  <c r="H413" i="37"/>
  <c r="G413" i="37"/>
  <c r="H1547" i="37"/>
  <c r="G161" i="3"/>
  <c r="E161" i="3" s="1"/>
  <c r="B161" i="3" s="1"/>
  <c r="C1016" i="37"/>
  <c r="G175" i="3"/>
  <c r="E175" i="3" s="1"/>
  <c r="B175" i="3" s="1"/>
  <c r="G64" i="37"/>
  <c r="G1113" i="37"/>
  <c r="H1113" i="37"/>
  <c r="G1059" i="37"/>
  <c r="H1059" i="37"/>
  <c r="G19" i="37"/>
  <c r="H19" i="37"/>
  <c r="G507" i="37"/>
  <c r="H507" i="37"/>
  <c r="H481" i="37"/>
  <c r="G481" i="37"/>
  <c r="G421" i="37"/>
  <c r="H421" i="37"/>
  <c r="D647" i="1"/>
  <c r="D646" i="1"/>
  <c r="C409" i="37"/>
  <c r="F420" i="1"/>
  <c r="C356" i="37"/>
  <c r="D366" i="1"/>
  <c r="F367" i="1"/>
  <c r="G344" i="37"/>
  <c r="H344" i="37"/>
  <c r="C273" i="37"/>
  <c r="F283" i="1"/>
  <c r="D1432" i="37"/>
  <c r="H1432" i="37" s="1"/>
  <c r="E13" i="33"/>
  <c r="H464" i="37"/>
  <c r="H331" i="37"/>
  <c r="C3" i="37"/>
  <c r="H3" i="37" s="1"/>
  <c r="F201" i="3"/>
  <c r="B201" i="3" s="1"/>
  <c r="F250" i="3"/>
  <c r="B250" i="3" s="1"/>
  <c r="F258" i="3"/>
  <c r="B258" i="3" s="1"/>
  <c r="B276" i="3"/>
  <c r="D160" i="1"/>
  <c r="F386" i="1"/>
  <c r="G979" i="37"/>
  <c r="H617" i="37"/>
  <c r="D42" i="36"/>
  <c r="H554" i="37"/>
  <c r="F129" i="36"/>
  <c r="G1192" i="37"/>
  <c r="H232" i="37"/>
  <c r="E193" i="27"/>
  <c r="G235" i="37"/>
  <c r="F14" i="1"/>
  <c r="C4" i="37"/>
  <c r="G187" i="3"/>
  <c r="E187" i="3" s="1"/>
  <c r="B187" i="3" s="1"/>
  <c r="H70" i="37"/>
  <c r="F239" i="1"/>
  <c r="G389" i="37"/>
  <c r="D487" i="1"/>
  <c r="F476" i="1"/>
  <c r="H1040" i="37"/>
  <c r="H200" i="37"/>
  <c r="F122" i="1"/>
  <c r="G1370" i="37"/>
  <c r="H513" i="37"/>
  <c r="D147" i="1"/>
  <c r="D596" i="1"/>
  <c r="G1149" i="37"/>
  <c r="H1097" i="37"/>
  <c r="H1050" i="37"/>
  <c r="H568" i="37"/>
  <c r="F68" i="36"/>
  <c r="D370" i="37"/>
  <c r="G370" i="37" s="1"/>
  <c r="E366" i="1"/>
  <c r="H195" i="37"/>
  <c r="H596" i="37"/>
  <c r="H590" i="37"/>
  <c r="H578" i="37"/>
  <c r="H572" i="37"/>
  <c r="H61" i="37"/>
  <c r="H55" i="37"/>
  <c r="H36" i="37"/>
  <c r="G1120" i="37"/>
  <c r="F208" i="3"/>
  <c r="B208" i="3" s="1"/>
  <c r="F220" i="3"/>
  <c r="B220" i="3" s="1"/>
  <c r="B277" i="3"/>
  <c r="H263" i="37"/>
  <c r="G323" i="37"/>
  <c r="H472" i="37"/>
  <c r="D1097" i="37"/>
  <c r="G1097" i="37" s="1"/>
  <c r="E124" i="27"/>
  <c r="C1226" i="37"/>
  <c r="D260" i="27"/>
  <c r="G1455" i="37"/>
  <c r="H1410" i="37"/>
  <c r="F226" i="3"/>
  <c r="B226" i="3" s="1"/>
  <c r="H1207" i="37"/>
  <c r="E241" i="27"/>
  <c r="G1058" i="37"/>
  <c r="G183" i="3"/>
  <c r="E183" i="3" s="1"/>
  <c r="B183" i="3" s="1"/>
  <c r="G195" i="3"/>
  <c r="E195" i="3" s="1"/>
  <c r="B195" i="3" s="1"/>
  <c r="F167" i="1"/>
  <c r="E257" i="1"/>
  <c r="D247" i="37" s="1"/>
  <c r="G247" i="37" s="1"/>
  <c r="F655" i="1"/>
  <c r="F14" i="27"/>
  <c r="F41" i="27"/>
  <c r="H1027" i="37"/>
  <c r="G616" i="37"/>
  <c r="E12" i="36"/>
  <c r="E42" i="36"/>
  <c r="E45" i="33"/>
  <c r="G337" i="37"/>
  <c r="H1159" i="37"/>
  <c r="D232" i="1"/>
  <c r="G1175" i="37"/>
  <c r="D268" i="1"/>
  <c r="G193" i="3"/>
  <c r="E193" i="3" s="1"/>
  <c r="B193" i="3" s="1"/>
  <c r="G181" i="3"/>
  <c r="E181" i="3" s="1"/>
  <c r="B181" i="3" s="1"/>
  <c r="D223" i="1"/>
  <c r="G361" i="37"/>
  <c r="F46" i="36"/>
  <c r="F505" i="1"/>
  <c r="F608" i="1"/>
  <c r="G380" i="37"/>
  <c r="H304" i="37"/>
  <c r="G292" i="37"/>
  <c r="H128" i="37"/>
  <c r="H120" i="37"/>
  <c r="G107" i="37"/>
  <c r="H91" i="37"/>
  <c r="H76" i="37"/>
  <c r="H41" i="37"/>
  <c r="H469" i="37"/>
  <c r="D204" i="1"/>
  <c r="F62" i="27"/>
  <c r="G1106" i="37"/>
  <c r="D13" i="33"/>
  <c r="F214" i="3"/>
  <c r="B214" i="3" s="1"/>
  <c r="F246" i="3"/>
  <c r="B246" i="3" s="1"/>
  <c r="F254" i="3"/>
  <c r="B254" i="3" s="1"/>
  <c r="B270" i="3"/>
  <c r="G1449" i="37"/>
  <c r="H1449" i="37"/>
  <c r="G1325" i="37"/>
  <c r="H1325" i="37"/>
  <c r="H1273" i="37"/>
  <c r="G1273" i="37"/>
  <c r="F205" i="3"/>
  <c r="B205" i="3" s="1"/>
  <c r="E282" i="3"/>
  <c r="B282" i="3" s="1"/>
  <c r="E279" i="3"/>
  <c r="B279" i="3" s="1"/>
  <c r="E156" i="3"/>
  <c r="B156" i="3" s="1"/>
  <c r="E145" i="3"/>
  <c r="B145" i="3" s="1"/>
  <c r="E142" i="3"/>
  <c r="B142" i="3" s="1"/>
  <c r="E128" i="3"/>
  <c r="B128" i="3" s="1"/>
  <c r="E112" i="3"/>
  <c r="B112" i="3" s="1"/>
  <c r="E108" i="3"/>
  <c r="B108" i="3" s="1"/>
  <c r="E99" i="3"/>
  <c r="B99" i="3" s="1"/>
  <c r="E92" i="3"/>
  <c r="B92" i="3" s="1"/>
  <c r="E83" i="3"/>
  <c r="B83" i="3" s="1"/>
  <c r="E81" i="3"/>
  <c r="B81" i="3" s="1"/>
  <c r="E78" i="3"/>
  <c r="B78" i="3" s="1"/>
  <c r="E59" i="3"/>
  <c r="B59" i="3" s="1"/>
  <c r="E55" i="3"/>
  <c r="B55" i="3" s="1"/>
  <c r="E53" i="3"/>
  <c r="B53" i="3" s="1"/>
  <c r="E50" i="3"/>
  <c r="B50" i="3" s="1"/>
  <c r="E47" i="3"/>
  <c r="B47" i="3" s="1"/>
  <c r="E42" i="3"/>
  <c r="B42" i="3" s="1"/>
  <c r="H12" i="37"/>
  <c r="H8" i="37"/>
  <c r="H420" i="37"/>
  <c r="H564" i="37"/>
  <c r="H1119" i="37"/>
  <c r="H1126" i="37"/>
  <c r="H1428" i="37"/>
  <c r="H1445" i="37"/>
  <c r="G1445" i="37"/>
  <c r="G1393" i="37"/>
  <c r="H1393" i="37"/>
  <c r="G1388" i="37"/>
  <c r="H1388" i="37"/>
  <c r="H1317" i="37"/>
  <c r="G1317" i="37"/>
  <c r="G1300" i="37"/>
  <c r="H1300" i="37"/>
  <c r="G1274" i="37"/>
  <c r="H1274" i="37"/>
  <c r="G1194" i="37"/>
  <c r="G1071" i="37"/>
  <c r="G1064" i="37"/>
  <c r="G994" i="37"/>
  <c r="G955" i="37"/>
  <c r="G951" i="37"/>
  <c r="G947" i="37"/>
  <c r="G943" i="37"/>
  <c r="B272" i="3"/>
  <c r="B266" i="3"/>
  <c r="H121" i="37"/>
  <c r="H467" i="37"/>
  <c r="H734" i="37"/>
  <c r="G1565" i="37"/>
  <c r="H1565" i="37"/>
  <c r="G1497" i="37"/>
  <c r="H1497" i="37"/>
  <c r="G1491" i="37"/>
  <c r="H1491" i="37"/>
  <c r="G1465" i="37"/>
  <c r="H1465" i="37"/>
  <c r="H1336" i="37"/>
  <c r="G1336" i="37"/>
  <c r="F200" i="3"/>
  <c r="B200" i="3" s="1"/>
  <c r="F202" i="3"/>
  <c r="B202" i="3" s="1"/>
  <c r="F210" i="3"/>
  <c r="B210" i="3" s="1"/>
  <c r="E275" i="3"/>
  <c r="B275" i="3" s="1"/>
  <c r="E129" i="3"/>
  <c r="B129" i="3" s="1"/>
  <c r="E127" i="3"/>
  <c r="B127" i="3" s="1"/>
  <c r="E125" i="3"/>
  <c r="B125" i="3" s="1"/>
  <c r="E122" i="3"/>
  <c r="B122" i="3" s="1"/>
  <c r="E119" i="3"/>
  <c r="B119" i="3" s="1"/>
  <c r="E109" i="3"/>
  <c r="B109" i="3" s="1"/>
  <c r="E107" i="3"/>
  <c r="B107" i="3" s="1"/>
  <c r="E91" i="3"/>
  <c r="B91" i="3" s="1"/>
  <c r="E56" i="3"/>
  <c r="B56" i="3" s="1"/>
  <c r="H754" i="37"/>
  <c r="H959" i="37"/>
  <c r="H963" i="37"/>
  <c r="H967" i="37"/>
  <c r="H971" i="37"/>
  <c r="H975" i="37"/>
  <c r="H1044" i="37"/>
  <c r="H1380" i="37"/>
  <c r="H1567" i="37"/>
  <c r="G1540" i="37"/>
  <c r="H1540" i="37"/>
  <c r="G1487" i="37"/>
  <c r="H1487" i="37"/>
  <c r="H1473" i="37"/>
  <c r="H1461" i="37"/>
  <c r="G1461" i="37"/>
  <c r="H1457" i="37"/>
  <c r="G1457" i="37"/>
  <c r="G1320" i="37"/>
  <c r="H1320" i="37"/>
  <c r="H1285" i="37"/>
  <c r="G1232" i="37"/>
  <c r="G1070" i="37"/>
  <c r="G1013" i="37"/>
  <c r="G982" i="37"/>
  <c r="G957" i="37"/>
  <c r="G953" i="37"/>
  <c r="G949" i="37"/>
  <c r="G945" i="37"/>
  <c r="G941" i="37"/>
  <c r="G1460" i="37"/>
  <c r="G1456" i="37"/>
  <c r="G1404" i="37"/>
  <c r="H1392" i="37"/>
  <c r="G1348" i="37"/>
  <c r="G1341" i="37"/>
  <c r="H1335" i="37"/>
  <c r="G1333" i="37"/>
  <c r="H1312" i="37"/>
  <c r="H1304" i="37"/>
  <c r="G1280" i="37"/>
  <c r="G1264" i="37"/>
  <c r="H1228" i="37"/>
  <c r="H1209" i="37"/>
  <c r="G1195" i="37"/>
  <c r="G1125" i="37"/>
  <c r="G1118" i="37"/>
  <c r="G1112" i="37"/>
  <c r="G1065" i="37"/>
  <c r="G992" i="37"/>
  <c r="G985"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1408" i="37"/>
  <c r="H1391" i="37"/>
  <c r="H1311" i="37"/>
  <c r="H1309" i="37"/>
  <c r="H1235" i="37"/>
  <c r="G1180"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786" i="37"/>
  <c r="G650" i="37"/>
  <c r="H621" i="37"/>
  <c r="G614" i="37"/>
  <c r="G598" i="37"/>
  <c r="H1467" i="37"/>
  <c r="G1416" i="37"/>
  <c r="H1405" i="37"/>
  <c r="G1396" i="37"/>
  <c r="H1343" i="37"/>
  <c r="G1328" i="37"/>
  <c r="G1308" i="37"/>
  <c r="G1289" i="37"/>
  <c r="H1287" i="37"/>
  <c r="H1283" i="37"/>
  <c r="H1267" i="37"/>
  <c r="G1259" i="37"/>
  <c r="G1255" i="37"/>
  <c r="H1250" i="37"/>
  <c r="H1244" i="37"/>
  <c r="G1242" i="37"/>
  <c r="H1241" i="37"/>
  <c r="G1239" i="37"/>
  <c r="H1234" i="37"/>
  <c r="G1215" i="37"/>
  <c r="G1209" i="37"/>
  <c r="G1190" i="37"/>
  <c r="G1183" i="37"/>
  <c r="G1179" i="37"/>
  <c r="G1163" i="37"/>
  <c r="H1154" i="37"/>
  <c r="G1129" i="37"/>
  <c r="G1122" i="37"/>
  <c r="H1112" i="37"/>
  <c r="G1104" i="37"/>
  <c r="G1102" i="37"/>
  <c r="G1081" i="37"/>
  <c r="G1073" i="37"/>
  <c r="G1061" i="37"/>
  <c r="G1033" i="37"/>
  <c r="G1003" i="37"/>
  <c r="G996" i="37"/>
  <c r="G993" i="37"/>
  <c r="G991" i="37"/>
  <c r="G988"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H725" i="37"/>
  <c r="G566" i="37"/>
  <c r="G515" i="37"/>
  <c r="G492" i="37"/>
  <c r="G488" i="37"/>
  <c r="G468" i="37"/>
  <c r="G209" i="37"/>
  <c r="G171" i="37"/>
  <c r="G826" i="37"/>
  <c r="G822" i="37"/>
  <c r="G818" i="37"/>
  <c r="G814" i="37"/>
  <c r="G810" i="37"/>
  <c r="G806" i="37"/>
  <c r="G798" i="37"/>
  <c r="G794" i="37"/>
  <c r="G742" i="37"/>
  <c r="G738" i="37"/>
  <c r="G689" i="37"/>
  <c r="G654" i="37"/>
  <c r="G646" i="37"/>
  <c r="H641" i="37"/>
  <c r="G641" i="37"/>
  <c r="H629" i="37"/>
  <c r="G622" i="37"/>
  <c r="G610" i="37"/>
  <c r="G604" i="37"/>
  <c r="G517" i="37"/>
  <c r="G508" i="37"/>
  <c r="G494" i="37"/>
  <c r="G489" i="37"/>
  <c r="G473" i="37"/>
  <c r="G470" i="37"/>
  <c r="G465" i="37"/>
  <c r="G455" i="37"/>
  <c r="G453" i="37"/>
  <c r="G449" i="37"/>
  <c r="G434" i="37"/>
  <c r="G332" i="37"/>
  <c r="G330" i="37"/>
  <c r="G325" i="37"/>
  <c r="G322" i="37"/>
  <c r="G306" i="37"/>
  <c r="G302" i="37"/>
  <c r="G298" i="37"/>
  <c r="G286" i="37"/>
  <c r="G270" i="37"/>
  <c r="G827" i="37"/>
  <c r="G823" i="37"/>
  <c r="G819" i="37"/>
  <c r="G815" i="37"/>
  <c r="G811" i="37"/>
  <c r="G807" i="37"/>
  <c r="G774" i="37"/>
  <c r="G722" i="37"/>
  <c r="G714" i="37"/>
  <c r="H690" i="37"/>
  <c r="G665" i="37"/>
  <c r="G648" i="37"/>
  <c r="G638" i="37"/>
  <c r="G606" i="37"/>
  <c r="G592" i="37"/>
  <c r="G544" i="37"/>
  <c r="G536" i="37"/>
  <c r="G509" i="37"/>
  <c r="G490" i="37"/>
  <c r="G474" i="37"/>
  <c r="G466" i="37"/>
  <c r="G802" i="37"/>
  <c r="G782" i="37"/>
  <c r="G766" i="37"/>
  <c r="H757" i="37"/>
  <c r="G746" i="37"/>
  <c r="G702" i="37"/>
  <c r="G686" i="37"/>
  <c r="G662" i="37"/>
  <c r="H653" i="37"/>
  <c r="H611" i="37"/>
  <c r="H583" i="37"/>
  <c r="G574" i="37"/>
  <c r="G540" i="37"/>
  <c r="H535" i="37"/>
  <c r="G518" i="37"/>
  <c r="G512" i="37"/>
  <c r="G495" i="37"/>
  <c r="G485" i="37"/>
  <c r="G471" i="37"/>
  <c r="G456" i="37"/>
  <c r="H362" i="37"/>
  <c r="G359" i="37"/>
  <c r="G351" i="37"/>
  <c r="G346" i="37"/>
  <c r="G333" i="37"/>
  <c r="G293" i="37"/>
  <c r="G271" i="37"/>
  <c r="G257" i="37"/>
  <c r="G250" i="37"/>
  <c r="G227" i="37"/>
  <c r="G198" i="37"/>
  <c r="G90" i="37"/>
  <c r="G83" i="37"/>
  <c r="G73" i="37"/>
  <c r="G54" i="37"/>
  <c r="G778" i="37"/>
  <c r="G762" i="37"/>
  <c r="G718" i="37"/>
  <c r="H709" i="37"/>
  <c r="G698" i="37"/>
  <c r="G678" i="37"/>
  <c r="G658" i="37"/>
  <c r="G588" i="37"/>
  <c r="G580" i="37"/>
  <c r="G552" i="37"/>
  <c r="G532" i="37"/>
  <c r="G527" i="37"/>
  <c r="G496" i="37"/>
  <c r="G482" i="37"/>
  <c r="G255" i="37"/>
  <c r="H255" i="37"/>
  <c r="G199" i="37"/>
  <c r="G134" i="37"/>
  <c r="G130" i="37"/>
  <c r="G113" i="37"/>
  <c r="G93" i="37"/>
  <c r="G435" i="37"/>
  <c r="G428" i="37"/>
  <c r="G422" i="37"/>
  <c r="G416" i="37"/>
  <c r="G396" i="37"/>
  <c r="G391" i="37"/>
  <c r="G387" i="37"/>
  <c r="G377" i="37"/>
  <c r="G371" i="37"/>
  <c r="G360" i="37"/>
  <c r="G352" i="37"/>
  <c r="G347" i="37"/>
  <c r="G338" i="37"/>
  <c r="G326" i="37"/>
  <c r="G319" i="37"/>
  <c r="G307" i="37"/>
  <c r="G299" i="37"/>
  <c r="G276" i="37"/>
  <c r="G241" i="37"/>
  <c r="G230" i="37"/>
  <c r="G221" i="37"/>
  <c r="G205" i="37"/>
  <c r="G201" i="37"/>
  <c r="G178" i="37"/>
  <c r="G173" i="37"/>
  <c r="G172" i="37"/>
  <c r="G143" i="37"/>
  <c r="G114" i="37"/>
  <c r="G109" i="37"/>
  <c r="G78" i="37"/>
  <c r="G45" i="37"/>
  <c r="G23" i="37"/>
  <c r="G16" i="37"/>
  <c r="G1056" i="37"/>
  <c r="G1135" i="37"/>
  <c r="G447" i="37"/>
  <c r="G436" i="37"/>
  <c r="G429" i="37"/>
  <c r="G423" i="37"/>
  <c r="G417" i="37"/>
  <c r="G401" i="37"/>
  <c r="G397" i="37"/>
  <c r="G384" i="37"/>
  <c r="G378" i="37"/>
  <c r="G372" i="37"/>
  <c r="G364" i="37"/>
  <c r="G357" i="37"/>
  <c r="G353" i="37"/>
  <c r="G349" i="37"/>
  <c r="G339" i="37"/>
  <c r="G327" i="37"/>
  <c r="G320" i="37"/>
  <c r="G308" i="37"/>
  <c r="G300" i="37"/>
  <c r="G289" i="37"/>
  <c r="G277" i="37"/>
  <c r="H256" i="37"/>
  <c r="G245" i="37"/>
  <c r="G233" i="37"/>
  <c r="G206" i="37"/>
  <c r="G202" i="37"/>
  <c r="G179" i="37"/>
  <c r="G163" i="37"/>
  <c r="G145" i="37"/>
  <c r="G133" i="37"/>
  <c r="G129" i="37"/>
  <c r="G126" i="37"/>
  <c r="G69" i="37"/>
  <c r="G49" i="37"/>
  <c r="G42" i="37"/>
  <c r="G24" i="37"/>
  <c r="G20" i="37"/>
  <c r="G190" i="37"/>
  <c r="G166" i="37"/>
  <c r="G147" i="37"/>
  <c r="G110" i="37"/>
  <c r="G81" i="37"/>
  <c r="G57" i="37"/>
  <c r="G22" i="37"/>
  <c r="G15" i="37"/>
  <c r="E260" i="3"/>
  <c r="B260" i="3" s="1"/>
  <c r="H1136" i="37"/>
  <c r="H1492" i="37"/>
  <c r="G1049" i="37"/>
  <c r="H1049" i="37"/>
  <c r="G46" i="37"/>
  <c r="H247" i="37"/>
  <c r="G1492" i="37"/>
  <c r="G450" i="37"/>
  <c r="G1447" i="37"/>
  <c r="G1553" i="37"/>
  <c r="H1553" i="37"/>
  <c r="G1545" i="37"/>
  <c r="H1545" i="37"/>
  <c r="G1523" i="37"/>
  <c r="H1523" i="37"/>
  <c r="G1513" i="37"/>
  <c r="H1513" i="37"/>
  <c r="G1508" i="37"/>
  <c r="H1508" i="37"/>
  <c r="G1452" i="37"/>
  <c r="H1452" i="37"/>
  <c r="H1437" i="37"/>
  <c r="G1437" i="37"/>
  <c r="H1425" i="37"/>
  <c r="G1425" i="37"/>
  <c r="G1420" i="37"/>
  <c r="H1420" i="37"/>
  <c r="G1412" i="37"/>
  <c r="H1412" i="37"/>
  <c r="G1400" i="37"/>
  <c r="H1400" i="37"/>
  <c r="H1397" i="37"/>
  <c r="G1397" i="37"/>
  <c r="H1385" i="37"/>
  <c r="G1385" i="37"/>
  <c r="G1376" i="37"/>
  <c r="H1376" i="37"/>
  <c r="H1373" i="37"/>
  <c r="G1373" i="37"/>
  <c r="G1368" i="37"/>
  <c r="H1368" i="37"/>
  <c r="G1321" i="37"/>
  <c r="H1321" i="37"/>
  <c r="G1307" i="37"/>
  <c r="H1307" i="37"/>
  <c r="G1291" i="37"/>
  <c r="H1291" i="37"/>
  <c r="G1279" i="37"/>
  <c r="H1279" i="37"/>
  <c r="G1263" i="37"/>
  <c r="H1263" i="37"/>
  <c r="G1254" i="37"/>
  <c r="H1254" i="37"/>
  <c r="G1243" i="37"/>
  <c r="H1243" i="37"/>
  <c r="G1238" i="37"/>
  <c r="H1238" i="37"/>
  <c r="G1224" i="37"/>
  <c r="H1224" i="37"/>
  <c r="G1212" i="37"/>
  <c r="H1212" i="37"/>
  <c r="H186" i="37"/>
  <c r="G1403" i="37"/>
  <c r="G170" i="3"/>
  <c r="E170" i="3" s="1"/>
  <c r="B170" i="3" s="1"/>
  <c r="H510" i="37"/>
  <c r="G41" i="37"/>
  <c r="H84" i="37"/>
  <c r="H292" i="37"/>
  <c r="H581" i="37"/>
  <c r="G99" i="37"/>
  <c r="G572" i="37"/>
  <c r="H58" i="37"/>
  <c r="H361" i="37"/>
  <c r="H336" i="37"/>
  <c r="G506" i="37"/>
  <c r="G242" i="37"/>
  <c r="H208" i="37"/>
  <c r="G608" i="37"/>
  <c r="G596" i="37"/>
  <c r="G594" i="37"/>
  <c r="E286" i="3"/>
  <c r="B286" i="3" s="1"/>
  <c r="G1439" i="37"/>
  <c r="G1432" i="37"/>
  <c r="G1354" i="37"/>
  <c r="H1349" i="37"/>
  <c r="H1342" i="37"/>
  <c r="G1327" i="37"/>
  <c r="H1324" i="37"/>
  <c r="G1316" i="37"/>
  <c r="H1310" i="37"/>
  <c r="G1301" i="37"/>
  <c r="H1298" i="37"/>
  <c r="H1294" i="37"/>
  <c r="E138" i="3"/>
  <c r="B138" i="3" s="1"/>
  <c r="E126" i="3"/>
  <c r="B126" i="3" s="1"/>
  <c r="E106" i="3"/>
  <c r="B106" i="3" s="1"/>
  <c r="E94" i="3"/>
  <c r="B94" i="3" s="1"/>
  <c r="E74" i="3"/>
  <c r="B74" i="3" s="1"/>
  <c r="E54" i="3"/>
  <c r="B54" i="3" s="1"/>
  <c r="H1211" i="37"/>
  <c r="H1239" i="37"/>
  <c r="H1280" i="37"/>
  <c r="H1292" i="37"/>
  <c r="H1305" i="37"/>
  <c r="H1372" i="37"/>
  <c r="H1512" i="37"/>
  <c r="H1521" i="37"/>
  <c r="H1559" i="37"/>
  <c r="G1287" i="37"/>
  <c r="G1271" i="37"/>
  <c r="G1248" i="37"/>
  <c r="G1561" i="37"/>
  <c r="H1561" i="37"/>
  <c r="G1541" i="37"/>
  <c r="H1541" i="37"/>
  <c r="G1539" i="37"/>
  <c r="H1539" i="37"/>
  <c r="G1531" i="37"/>
  <c r="H1531" i="37"/>
  <c r="G1519" i="37"/>
  <c r="H1519" i="37"/>
  <c r="G1493" i="37"/>
  <c r="H1493" i="37"/>
  <c r="G1476" i="37"/>
  <c r="H1476" i="37"/>
  <c r="H1453" i="37"/>
  <c r="G1453" i="37"/>
  <c r="G1436" i="37"/>
  <c r="H1436" i="37"/>
  <c r="H1433" i="37"/>
  <c r="G1433" i="37"/>
  <c r="H1421" i="37"/>
  <c r="G1421" i="37"/>
  <c r="H1413" i="37"/>
  <c r="G1413" i="37"/>
  <c r="H1409" i="37"/>
  <c r="G1409" i="37"/>
  <c r="H1401" i="37"/>
  <c r="G1401" i="37"/>
  <c r="G1384" i="37"/>
  <c r="H1384" i="37"/>
  <c r="H1381" i="37"/>
  <c r="G1381" i="37"/>
  <c r="H1369" i="37"/>
  <c r="G1369" i="37"/>
  <c r="H1365" i="37"/>
  <c r="G1365" i="37"/>
  <c r="G1339" i="37"/>
  <c r="H1339" i="37"/>
  <c r="G1313" i="37"/>
  <c r="H1313" i="37"/>
  <c r="G1286" i="37"/>
  <c r="H1286" i="37"/>
  <c r="G1275" i="37"/>
  <c r="H1275" i="37"/>
  <c r="G1270" i="37"/>
  <c r="H1270" i="37"/>
  <c r="G1247" i="37"/>
  <c r="H1247" i="37"/>
  <c r="G331" i="37"/>
  <c r="G328" i="37"/>
  <c r="H323" i="37"/>
  <c r="G318" i="37"/>
  <c r="G309" i="37"/>
  <c r="G1011" i="37"/>
  <c r="H1011" i="37"/>
  <c r="H5" i="3"/>
  <c r="E5" i="3" s="1"/>
  <c r="B5" i="3" s="1"/>
  <c r="G1100" i="37"/>
  <c r="H1100" i="37"/>
  <c r="E265" i="3"/>
  <c r="B265" i="3" s="1"/>
  <c r="E30" i="3"/>
  <c r="G1258" i="37"/>
  <c r="G1223" i="37"/>
  <c r="H1222" i="37"/>
  <c r="G1208" i="37"/>
  <c r="H1157" i="37"/>
  <c r="G1156" i="37"/>
  <c r="G1152" i="37"/>
  <c r="H1148" i="37"/>
  <c r="G1143" i="37"/>
  <c r="G1053" i="37"/>
  <c r="G1038" i="37"/>
  <c r="G1030" i="37"/>
  <c r="G1137" i="37"/>
  <c r="H986" i="37"/>
  <c r="G164" i="3"/>
  <c r="E164" i="3" s="1"/>
  <c r="B164" i="3" s="1"/>
  <c r="C1563" i="37"/>
  <c r="G1024" i="37"/>
  <c r="H1218" i="37"/>
  <c r="G1218" i="37"/>
  <c r="H1219" i="37"/>
  <c r="D1146" i="37"/>
  <c r="G1140" i="37"/>
  <c r="H1140" i="37"/>
  <c r="H1134" i="37"/>
  <c r="G1134" i="37"/>
  <c r="H1117" i="37"/>
  <c r="G1117" i="37"/>
  <c r="G1023" i="37"/>
  <c r="H1023" i="37"/>
  <c r="G990" i="37"/>
  <c r="H990" i="37"/>
  <c r="G986" i="37"/>
  <c r="H983" i="37"/>
  <c r="G983" i="37"/>
  <c r="B30" i="3"/>
  <c r="C1431" i="37" l="1"/>
  <c r="H1431" i="37" s="1"/>
  <c r="D12" i="33"/>
  <c r="D1293" i="37"/>
  <c r="K47" i="42"/>
  <c r="E148" i="36"/>
  <c r="F260" i="27"/>
  <c r="C1225" i="37"/>
  <c r="F596" i="1"/>
  <c r="C584" i="37"/>
  <c r="H1486" i="37"/>
  <c r="G1486" i="37"/>
  <c r="K50" i="42"/>
  <c r="D1402" i="37"/>
  <c r="C978" i="37"/>
  <c r="J43" i="42"/>
  <c r="D12" i="27"/>
  <c r="D303" i="37"/>
  <c r="E301" i="1"/>
  <c r="F314" i="1"/>
  <c r="G388" i="37"/>
  <c r="H388" i="37"/>
  <c r="G1174" i="37"/>
  <c r="H1174" i="37"/>
  <c r="F424" i="1"/>
  <c r="C412" i="37"/>
  <c r="D423" i="1"/>
  <c r="G3" i="37"/>
  <c r="C258" i="37"/>
  <c r="F268" i="1"/>
  <c r="H1226" i="37"/>
  <c r="G1226" i="37"/>
  <c r="G498" i="37"/>
  <c r="C137" i="37"/>
  <c r="F147" i="1"/>
  <c r="F487" i="1"/>
  <c r="C475" i="37"/>
  <c r="E180" i="27"/>
  <c r="H288" i="3"/>
  <c r="E288" i="3" s="1"/>
  <c r="B288" i="3" s="1"/>
  <c r="D1158" i="37"/>
  <c r="G409" i="37"/>
  <c r="H571" i="37"/>
  <c r="G571" i="37"/>
  <c r="G1034" i="37"/>
  <c r="H1034" i="37"/>
  <c r="F171" i="1"/>
  <c r="C161" i="37"/>
  <c r="F12" i="36"/>
  <c r="C1293" i="37"/>
  <c r="D148" i="36"/>
  <c r="J47" i="42"/>
  <c r="D412" i="37"/>
  <c r="E423" i="1"/>
  <c r="G454" i="37"/>
  <c r="H454" i="37"/>
  <c r="G124" i="37"/>
  <c r="H124" i="37"/>
  <c r="G418" i="37"/>
  <c r="H418" i="37"/>
  <c r="K39" i="42"/>
  <c r="D2" i="37"/>
  <c r="D531" i="1"/>
  <c r="C213" i="37"/>
  <c r="F223" i="1"/>
  <c r="D1463" i="37"/>
  <c r="K54" i="42"/>
  <c r="D1089" i="37"/>
  <c r="E74" i="27"/>
  <c r="G4" i="37"/>
  <c r="H4" i="37"/>
  <c r="C1323" i="37"/>
  <c r="F42" i="36"/>
  <c r="J48" i="42"/>
  <c r="C150" i="37"/>
  <c r="H24" i="3"/>
  <c r="D159" i="1"/>
  <c r="G24" i="3"/>
  <c r="E24" i="3" s="1"/>
  <c r="B24" i="3" s="1"/>
  <c r="F160" i="1"/>
  <c r="H273" i="37"/>
  <c r="G273" i="37"/>
  <c r="C355" i="37"/>
  <c r="F366" i="1"/>
  <c r="D353" i="1"/>
  <c r="F646" i="1"/>
  <c r="C634" i="37"/>
  <c r="H1016" i="37"/>
  <c r="G1016" i="37"/>
  <c r="G162" i="37"/>
  <c r="H162" i="37"/>
  <c r="G463" i="37"/>
  <c r="H463" i="37"/>
  <c r="D161" i="37"/>
  <c r="E159" i="1"/>
  <c r="H370" i="37"/>
  <c r="J45" i="42"/>
  <c r="C1145" i="37"/>
  <c r="D179" i="27"/>
  <c r="C1144" i="37" s="1"/>
  <c r="F180" i="27"/>
  <c r="F13" i="27"/>
  <c r="G1331" i="37"/>
  <c r="G1363" i="37"/>
  <c r="C194" i="37"/>
  <c r="F204" i="1"/>
  <c r="C222" i="37"/>
  <c r="F232" i="1"/>
  <c r="D1323" i="37"/>
  <c r="K48" i="42"/>
  <c r="D1206" i="37"/>
  <c r="E240" i="27"/>
  <c r="E353" i="1"/>
  <c r="D355" i="37"/>
  <c r="G562" i="37"/>
  <c r="D12" i="1"/>
  <c r="E12" i="33"/>
  <c r="D1431" i="37"/>
  <c r="G356" i="37"/>
  <c r="H356" i="37"/>
  <c r="C635" i="37"/>
  <c r="F647" i="1"/>
  <c r="C1475" i="37"/>
  <c r="D47" i="30"/>
  <c r="H521" i="37"/>
  <c r="D520" i="37"/>
  <c r="E531" i="1"/>
  <c r="H603" i="37"/>
  <c r="G558" i="37"/>
  <c r="G438" i="37"/>
  <c r="H438" i="37"/>
  <c r="F121" i="36"/>
  <c r="G1563" i="37"/>
  <c r="H1563" i="37"/>
  <c r="H1146" i="37"/>
  <c r="G1146" i="37"/>
  <c r="G635" i="37" l="1"/>
  <c r="H635" i="37"/>
  <c r="D1430" i="37"/>
  <c r="K52" i="42"/>
  <c r="E411" i="1"/>
  <c r="D400" i="37" s="1"/>
  <c r="D342" i="37"/>
  <c r="H342" i="37" s="1"/>
  <c r="G194" i="37"/>
  <c r="H194" i="37"/>
  <c r="H150" i="37"/>
  <c r="G150" i="37"/>
  <c r="C519" i="37"/>
  <c r="F531" i="1"/>
  <c r="D639" i="1"/>
  <c r="G1158" i="37"/>
  <c r="H1158" i="37"/>
  <c r="G1225" i="37"/>
  <c r="H1225" i="37"/>
  <c r="K57" i="42"/>
  <c r="C1509" i="37"/>
  <c r="G293" i="3"/>
  <c r="E293" i="3" s="1"/>
  <c r="B293" i="3" s="1"/>
  <c r="D415" i="1"/>
  <c r="C2" i="37"/>
  <c r="J39" i="42"/>
  <c r="F12" i="1"/>
  <c r="D1205" i="37"/>
  <c r="K46" i="42"/>
  <c r="F240" i="27"/>
  <c r="D149" i="37"/>
  <c r="E292" i="1"/>
  <c r="K40" i="42"/>
  <c r="H634" i="37"/>
  <c r="G634" i="37"/>
  <c r="H355" i="37"/>
  <c r="G355" i="37"/>
  <c r="G1463" i="37"/>
  <c r="H1463" i="37"/>
  <c r="H161" i="37"/>
  <c r="G161" i="37"/>
  <c r="C411" i="37"/>
  <c r="F423" i="1"/>
  <c r="D638" i="1"/>
  <c r="D290" i="37"/>
  <c r="E410" i="1"/>
  <c r="D399" i="37" s="1"/>
  <c r="F301" i="1"/>
  <c r="G978" i="37"/>
  <c r="H978" i="37"/>
  <c r="C1430" i="37"/>
  <c r="J52" i="42"/>
  <c r="E639" i="1"/>
  <c r="D627" i="37" s="1"/>
  <c r="D519" i="37"/>
  <c r="H1475" i="37"/>
  <c r="G1475" i="37"/>
  <c r="B33" i="42"/>
  <c r="H1206" i="37"/>
  <c r="G1206" i="37"/>
  <c r="G222" i="37"/>
  <c r="H222" i="37"/>
  <c r="F159" i="1"/>
  <c r="J40" i="42"/>
  <c r="D292" i="1"/>
  <c r="C149" i="37"/>
  <c r="K44" i="42"/>
  <c r="D1039" i="37"/>
  <c r="F74" i="27"/>
  <c r="E12" i="27"/>
  <c r="E415" i="1"/>
  <c r="J51" i="42"/>
  <c r="C1429" i="37"/>
  <c r="G1429" i="37" s="1"/>
  <c r="F148" i="36"/>
  <c r="D1145" i="37"/>
  <c r="G1145" i="37" s="1"/>
  <c r="E179" i="27"/>
  <c r="K45" i="42"/>
  <c r="G137" i="37"/>
  <c r="H137" i="37"/>
  <c r="H412" i="37"/>
  <c r="G412" i="37"/>
  <c r="H303" i="37"/>
  <c r="G303" i="37"/>
  <c r="G1402" i="37"/>
  <c r="H1402" i="37"/>
  <c r="G584" i="37"/>
  <c r="H584" i="37"/>
  <c r="D1429" i="37"/>
  <c r="K51" i="42"/>
  <c r="G520" i="37"/>
  <c r="H520" i="37"/>
  <c r="G1431" i="37"/>
  <c r="C342" i="37"/>
  <c r="F353" i="1"/>
  <c r="D411" i="1"/>
  <c r="D410" i="1"/>
  <c r="G1323" i="37"/>
  <c r="H1323" i="37"/>
  <c r="G1089" i="37"/>
  <c r="H1089" i="37"/>
  <c r="H213" i="37"/>
  <c r="G213" i="37"/>
  <c r="D411" i="37"/>
  <c r="E638" i="1"/>
  <c r="D626" i="37" s="1"/>
  <c r="G1293" i="37"/>
  <c r="H1293" i="37"/>
  <c r="B29" i="42"/>
  <c r="H475" i="37"/>
  <c r="G475" i="37"/>
  <c r="H258" i="37"/>
  <c r="G258" i="37"/>
  <c r="G263" i="3"/>
  <c r="C977" i="37"/>
  <c r="K4" i="37" l="1"/>
  <c r="K3" i="3"/>
  <c r="L4" i="37"/>
  <c r="F410" i="1"/>
  <c r="C399" i="37"/>
  <c r="D294" i="1"/>
  <c r="C282" i="37"/>
  <c r="D416" i="1"/>
  <c r="F292" i="1"/>
  <c r="K6" i="37"/>
  <c r="N3" i="3"/>
  <c r="C626" i="37"/>
  <c r="F638" i="1"/>
  <c r="D282" i="37"/>
  <c r="E416" i="1"/>
  <c r="E294" i="1"/>
  <c r="D284" i="37" s="1"/>
  <c r="E293" i="1"/>
  <c r="D283" i="37" s="1"/>
  <c r="G1205" i="37"/>
  <c r="H1205" i="37"/>
  <c r="H1509" i="37"/>
  <c r="G291" i="3" s="1"/>
  <c r="E291" i="3" s="1"/>
  <c r="G1509" i="37"/>
  <c r="C4" i="30" s="1"/>
  <c r="L37" i="37" s="1"/>
  <c r="G292" i="3"/>
  <c r="E292" i="3" s="1"/>
  <c r="B292" i="3" s="1"/>
  <c r="H519" i="37"/>
  <c r="G519" i="37"/>
  <c r="G299" i="3"/>
  <c r="E299" i="3" s="1"/>
  <c r="F411" i="1"/>
  <c r="C400" i="37"/>
  <c r="H1429" i="37"/>
  <c r="D1144" i="37"/>
  <c r="F179" i="27"/>
  <c r="H1039" i="37"/>
  <c r="G1039" i="37"/>
  <c r="D293" i="1"/>
  <c r="H2" i="37"/>
  <c r="G2" i="37"/>
  <c r="G300" i="3"/>
  <c r="E300" i="3" s="1"/>
  <c r="B300" i="3" s="1"/>
  <c r="E417" i="1"/>
  <c r="D406" i="37" s="1"/>
  <c r="D404" i="37"/>
  <c r="E642" i="1"/>
  <c r="G297" i="3"/>
  <c r="E297" i="3" s="1"/>
  <c r="B297" i="3" s="1"/>
  <c r="H1430" i="37"/>
  <c r="G1430" i="37"/>
  <c r="D4" i="33" s="1"/>
  <c r="L36" i="37" s="1"/>
  <c r="G411" i="37"/>
  <c r="H411" i="37"/>
  <c r="D642" i="1"/>
  <c r="C404" i="37"/>
  <c r="F415" i="1"/>
  <c r="D417" i="1"/>
  <c r="C627" i="37"/>
  <c r="H627" i="37" s="1"/>
  <c r="F639" i="1"/>
  <c r="E4" i="36"/>
  <c r="L35" i="37" s="1"/>
  <c r="G342" i="37"/>
  <c r="G268" i="3"/>
  <c r="E268" i="3" s="1"/>
  <c r="B268" i="3" s="1"/>
  <c r="D977" i="37"/>
  <c r="F12" i="27"/>
  <c r="H263" i="3"/>
  <c r="E263" i="3" s="1"/>
  <c r="B263" i="3" s="1"/>
  <c r="G149" i="37"/>
  <c r="H149" i="37"/>
  <c r="H1145" i="37"/>
  <c r="H290" i="37"/>
  <c r="G290" i="37"/>
  <c r="B291" i="3" l="1"/>
  <c r="E290" i="3"/>
  <c r="E33" i="42" s="1"/>
  <c r="H977" i="37"/>
  <c r="B27" i="42"/>
  <c r="H404" i="37"/>
  <c r="G404" i="37"/>
  <c r="E644" i="1"/>
  <c r="D630" i="37"/>
  <c r="C283" i="37"/>
  <c r="F293" i="1"/>
  <c r="H1144" i="37"/>
  <c r="G1144" i="37"/>
  <c r="B299" i="3"/>
  <c r="E298" i="3"/>
  <c r="E29" i="42" s="1"/>
  <c r="F294" i="1"/>
  <c r="C284" i="37"/>
  <c r="H284" i="37" s="1"/>
  <c r="G977" i="37"/>
  <c r="E4" i="27" s="1"/>
  <c r="L34" i="37" s="1"/>
  <c r="C630" i="37"/>
  <c r="F642" i="1"/>
  <c r="D644" i="1"/>
  <c r="G284" i="37"/>
  <c r="H626" i="37"/>
  <c r="G626" i="37"/>
  <c r="H399" i="37"/>
  <c r="G399" i="37"/>
  <c r="C406" i="37"/>
  <c r="F417" i="1"/>
  <c r="G296" i="3"/>
  <c r="E296" i="3" s="1"/>
  <c r="B296" i="3" s="1"/>
  <c r="G295" i="3"/>
  <c r="E295" i="3" s="1"/>
  <c r="G400" i="37"/>
  <c r="H400" i="37"/>
  <c r="E418" i="1"/>
  <c r="D407" i="37" s="1"/>
  <c r="E643" i="1"/>
  <c r="D405" i="37"/>
  <c r="G627" i="37"/>
  <c r="F416" i="1"/>
  <c r="D643" i="1"/>
  <c r="D418" i="1"/>
  <c r="C405" i="37"/>
  <c r="G405" i="37" s="1"/>
  <c r="H282" i="37"/>
  <c r="G282" i="37"/>
  <c r="E294" i="3" l="1"/>
  <c r="E31" i="42" s="1"/>
  <c r="B295" i="3"/>
  <c r="H406" i="37"/>
  <c r="G406" i="37"/>
  <c r="H630" i="37"/>
  <c r="G630" i="37"/>
  <c r="E648" i="1"/>
  <c r="D632" i="37"/>
  <c r="G269" i="3"/>
  <c r="E269" i="3" s="1"/>
  <c r="C407" i="37"/>
  <c r="F418" i="1"/>
  <c r="H405" i="37"/>
  <c r="F644" i="1"/>
  <c r="D648" i="1"/>
  <c r="C632" i="37"/>
  <c r="G283" i="37"/>
  <c r="H283" i="37"/>
  <c r="C631" i="37"/>
  <c r="D645" i="1"/>
  <c r="F643" i="1"/>
  <c r="E645" i="1"/>
  <c r="D631" i="37"/>
  <c r="L3" i="37"/>
  <c r="K3" i="37"/>
  <c r="M3" i="3"/>
  <c r="J41" i="42" l="1"/>
  <c r="F648" i="1"/>
  <c r="C636" i="37"/>
  <c r="F645" i="1"/>
  <c r="D649" i="1"/>
  <c r="C633" i="37"/>
  <c r="H407" i="37"/>
  <c r="G407" i="37"/>
  <c r="D636" i="37"/>
  <c r="K41" i="42"/>
  <c r="H631" i="37"/>
  <c r="G631" i="37"/>
  <c r="Q19" i="3"/>
  <c r="D633" i="37"/>
  <c r="H633" i="37" s="1"/>
  <c r="E649" i="1"/>
  <c r="G632" i="37"/>
  <c r="H632" i="37"/>
  <c r="B269" i="3"/>
  <c r="E262" i="3"/>
  <c r="E27" i="42" s="1"/>
  <c r="D637" i="37" l="1"/>
  <c r="K42" i="42"/>
  <c r="G636" i="37"/>
  <c r="H636" i="37"/>
  <c r="G633" i="37"/>
  <c r="J42" i="42"/>
  <c r="F649" i="1"/>
  <c r="C637" i="37"/>
  <c r="G637" i="37" l="1"/>
  <c r="H637" i="37"/>
  <c r="B25" i="42"/>
  <c r="G157" i="3"/>
  <c r="E157" i="3" s="1"/>
  <c r="L28" i="37"/>
  <c r="G8" i="3" s="1"/>
  <c r="E8" i="3" s="1"/>
  <c r="B8" i="3" s="1"/>
  <c r="K29" i="37"/>
  <c r="E4" i="1" l="1"/>
  <c r="L33" i="37" s="1"/>
  <c r="K28" i="37"/>
  <c r="B157" i="3"/>
  <c r="L2" i="37"/>
  <c r="K2" i="37"/>
  <c r="J3" i="3"/>
  <c r="J6" i="42"/>
  <c r="H158" i="3"/>
  <c r="G158" i="3" s="1"/>
  <c r="E158" i="3" s="1"/>
  <c r="B158" i="3" s="1"/>
  <c r="L29" i="37"/>
  <c r="E23" i="3" l="1"/>
  <c r="E25" i="42" s="1"/>
  <c r="H22" i="3"/>
  <c r="L259" i="3"/>
  <c r="G22" i="3"/>
  <c r="E22" i="3" s="1"/>
  <c r="B22" i="3" s="1"/>
  <c r="M259" i="3"/>
  <c r="I16" i="3"/>
  <c r="J13" i="3"/>
  <c r="K16" i="3"/>
  <c r="J14" i="3"/>
  <c r="E14" i="3" s="1"/>
  <c r="B14" i="3" s="1"/>
  <c r="I12" i="3"/>
  <c r="K14" i="3"/>
  <c r="K9" i="3"/>
  <c r="H21" i="3"/>
  <c r="L19" i="3"/>
  <c r="I13" i="3"/>
  <c r="E13" i="3" s="1"/>
  <c r="B13" i="3" s="1"/>
  <c r="I15" i="3"/>
  <c r="H19" i="3"/>
  <c r="I11" i="3"/>
  <c r="K10" i="3"/>
  <c r="J10" i="3"/>
  <c r="K17" i="3"/>
  <c r="I21" i="3"/>
  <c r="G21" i="3"/>
  <c r="H20" i="3"/>
  <c r="E20" i="3" s="1"/>
  <c r="M20" i="3"/>
  <c r="M19" i="3"/>
  <c r="G20" i="3"/>
  <c r="J12" i="3"/>
  <c r="J17" i="3"/>
  <c r="K12" i="3"/>
  <c r="I9" i="3"/>
  <c r="I10" i="3"/>
  <c r="E10" i="3" s="1"/>
  <c r="B10" i="3" s="1"/>
  <c r="J11" i="3"/>
  <c r="J15" i="3"/>
  <c r="K11" i="3"/>
  <c r="K15" i="3"/>
  <c r="G19" i="3"/>
  <c r="E19" i="3" s="1"/>
  <c r="J16" i="3"/>
  <c r="J9" i="3"/>
  <c r="I17" i="3"/>
  <c r="J21" i="3"/>
  <c r="K13" i="3"/>
  <c r="H6" i="3"/>
  <c r="E6" i="3" s="1"/>
  <c r="L20" i="3"/>
  <c r="E18" i="3" l="1"/>
  <c r="F20" i="3"/>
  <c r="E17" i="3"/>
  <c r="B17" i="3" s="1"/>
  <c r="B20" i="3"/>
  <c r="E15" i="3"/>
  <c r="B15" i="3" s="1"/>
  <c r="B6" i="3"/>
  <c r="E9" i="3"/>
  <c r="B9" i="3" s="1"/>
  <c r="E21" i="3"/>
  <c r="B21" i="3" s="1"/>
  <c r="F259" i="3"/>
  <c r="E11" i="3"/>
  <c r="B11" i="3" s="1"/>
  <c r="F19" i="3"/>
  <c r="B19" i="3" s="1"/>
  <c r="E12" i="3"/>
  <c r="B12" i="3" s="1"/>
  <c r="E16" i="3"/>
  <c r="B16" i="3" s="1"/>
  <c r="E4" i="3" l="1"/>
  <c r="E3" i="3" s="1"/>
  <c r="F23" i="3"/>
  <c r="B259" i="3"/>
  <c r="F18" i="3"/>
  <c r="F3" i="3" s="1"/>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<sst xmlns="http://schemas.openxmlformats.org/spreadsheetml/2006/main" count="4795" uniqueCount="4329">
  <si>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</si>
  <si>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</si>
  <si>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</si>
  <si>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</si>
  <si>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</si>
  <si>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</si>
  <si>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</si>
  <si>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</si>
  <si>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</si>
  <si>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</si>
  <si>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</si>
  <si>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</si>
  <si>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</si>
  <si>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</si>
  <si>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</si>
  <si>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</si>
  <si>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</si>
  <si>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</si>
  <si>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</si>
  <si>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</si>
  <si>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</si>
  <si>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</si>
  <si>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</si>
  <si>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</si>
  <si>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</si>
  <si>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</si>
  <si>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</si>
  <si>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</si>
  <si>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</si>
  <si>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</si>
  <si>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</si>
  <si>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</si>
  <si>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</si>
  <si>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</si>
  <si>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</si>
  <si>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</si>
  <si>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</si>
  <si>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</si>
  <si>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</si>
  <si>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</si>
  <si>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</si>
  <si>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</si>
  <si>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</si>
  <si>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</si>
  <si>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</si>
  <si>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</si>
  <si>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</si>
  <si>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</si>
  <si>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</si>
  <si>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</si>
  <si>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</si>
  <si>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</si>
  <si>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</si>
  <si>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</si>
  <si>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</si>
  <si>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</si>
  <si>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</si>
  <si>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</si>
  <si>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</si>
  <si>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</si>
  <si>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</si>
  <si>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</si>
  <si>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</si>
  <si>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</si>
  <si>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</si>
  <si>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</si>
  <si>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</si>
  <si>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</si>
  <si>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</si>
  <si>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</si>
  <si>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</si>
  <si>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</si>
  <si>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</si>
  <si>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</si>
  <si>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</si>
  <si>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</si>
  <si>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</si>
  <si>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</si>
  <si>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</si>
  <si>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</si>
  <si>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</si>
  <si>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</si>
  <si>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</si>
  <si>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</si>
  <si>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</si>
  <si>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</si>
  <si>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</si>
  <si>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</si>
  <si>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</si>
  <si>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</si>
  <si>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</si>
  <si>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</si>
  <si>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</si>
  <si>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</si>
  <si>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</si>
  <si>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</si>
  <si>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</si>
  <si>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</si>
  <si>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</si>
  <si>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</si>
  <si>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</si>
  <si>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</si>
  <si>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</si>
  <si>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</si>
  <si>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</si>
  <si>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</si>
  <si>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</si>
  <si>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</si>
  <si>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</si>
  <si>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</si>
  <si>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</si>
  <si>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</si>
  <si>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</si>
  <si>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</si>
  <si>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</si>
  <si>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</si>
  <si>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</si>
  <si>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</si>
  <si>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</si>
  <si>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</si>
  <si>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</si>
  <si>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</si>
  <si>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</si>
  <si>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</si>
  <si>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</si>
  <si>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</si>
  <si>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</si>
  <si>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</si>
  <si>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</si>
  <si>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</si>
  <si>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</si>
  <si>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</si>
  <si>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</si>
  <si>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</si>
  <si>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</si>
  <si>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</si>
  <si>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</si>
  <si>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</si>
  <si>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</si>
  <si>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</si>
  <si>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</si>
  <si>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</si>
  <si>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</si>
  <si>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</si>
  <si>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</si>
  <si>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</si>
  <si>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</si>
  <si>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</si>
  <si>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</si>
  <si>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</si>
  <si>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</si>
  <si>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</si>
  <si>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</si>
  <si>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</si>
  <si>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</si>
  <si>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</si>
  <si>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</si>
  <si>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</si>
  <si>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</si>
  <si>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</si>
  <si>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</si>
  <si>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</si>
  <si>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</si>
  <si>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</si>
  <si>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</si>
  <si>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</si>
  <si>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</si>
  <si>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</si>
  <si>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</si>
  <si>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</si>
  <si>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</si>
  <si>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</si>
  <si>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</si>
  <si>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</si>
  <si>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</si>
  <si>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</si>
  <si>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</si>
  <si>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</si>
  <si>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</si>
  <si>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</si>
  <si>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</si>
  <si>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</si>
  <si>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</si>
  <si>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</si>
  <si>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</si>
  <si>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</si>
  <si>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</si>
  <si>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</si>
  <si>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</si>
  <si>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</si>
  <si>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</si>
  <si>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</si>
  <si>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</si>
  <si>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</si>
  <si>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</si>
  <si>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</si>
  <si>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</si>
  <si>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</si>
  <si>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</si>
  <si>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</si>
  <si>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</si>
  <si>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</si>
  <si>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</si>
  <si>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</si>
  <si>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</si>
  <si>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</si>
  <si>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</si>
  <si>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</si>
  <si>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</si>
  <si>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</si>
  <si>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</si>
  <si>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</si>
  <si>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</si>
  <si>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</si>
  <si>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</si>
  <si>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</si>
  <si>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</si>
  <si>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</si>
  <si>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</si>
  <si>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</si>
  <si>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</si>
  <si>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</si>
  <si>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</si>
  <si>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</si>
  <si>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</si>
  <si>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</si>
  <si>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</si>
  <si>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</si>
  <si>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</si>
  <si>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</si>
  <si>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</si>
  <si>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</si>
  <si>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</si>
  <si>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</si>
  <si>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</si>
  <si>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</si>
  <si>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</si>
  <si>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</si>
  <si>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</si>
  <si>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</si>
  <si>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</si>
  <si>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</si>
  <si>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</si>
  <si>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</si>
  <si>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</si>
  <si>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</si>
  <si>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</si>
  <si>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</si>
  <si>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</si>
  <si>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</si>
  <si>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</si>
  <si>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</si>
  <si>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</si>
  <si>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</si>
  <si>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</si>
  <si>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</si>
  <si>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</si>
  <si>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</si>
  <si>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</si>
  <si>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</si>
  <si>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</si>
  <si>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</si>
  <si>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</si>
  <si>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</si>
  <si>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</si>
  <si>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</si>
  <si>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</si>
  <si>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</si>
  <si>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</si>
  <si>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</si>
  <si>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</si>
  <si>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</si>
  <si>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</si>
  <si>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</si>
  <si>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</si>
  <si>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</si>
  <si>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</si>
  <si>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</si>
  <si>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</si>
  <si>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</si>
  <si>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</si>
  <si>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</si>
  <si>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</si>
  <si>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</si>
  <si>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</si>
  <si>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</si>
  <si>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</si>
  <si>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</si>
  <si>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</si>
  <si>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</si>
  <si>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</si>
  <si>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</si>
  <si>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</si>
  <si>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</si>
  <si>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</si>
  <si>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</si>
  <si>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</si>
  <si>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</si>
  <si>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</si>
  <si>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</si>
  <si>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</si>
  <si>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</si>
  <si>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</si>
  <si>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</si>
  <si>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</si>
  <si>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</si>
  <si>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</si>
  <si>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</si>
  <si>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</si>
  <si>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</si>
  <si>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</si>
  <si>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</si>
  <si>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</si>
  <si>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</si>
  <si>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</si>
  <si>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</si>
  <si>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</si>
  <si>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</si>
  <si>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</si>
  <si>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</si>
  <si>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</si>
  <si>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</si>
  <si>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</si>
  <si>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</si>
  <si>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</si>
  <si>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</si>
  <si>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</si>
  <si>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</si>
  <si>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</si>
  <si>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</si>
  <si>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</si>
  <si>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</si>
  <si>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</si>
  <si>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</si>
  <si>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</si>
  <si>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</si>
  <si>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</si>
  <si>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</si>
  <si>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</si>
  <si>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</si>
  <si>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</si>
  <si>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</si>
  <si>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</si>
  <si>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</si>
  <si>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</si>
  <si>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</si>
  <si>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</si>
  <si>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</si>
  <si>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</si>
  <si>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</si>
  <si>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</si>
  <si>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</si>
  <si>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</si>
  <si>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</si>
  <si>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</si>
  <si>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</si>
  <si>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</si>
  <si>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</si>
  <si>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</si>
  <si>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</si>
  <si>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</si>
  <si>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</si>
  <si>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</si>
  <si>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</si>
  <si>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</si>
  <si>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</si>
  <si>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</si>
  <si>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</si>
  <si>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</si>
  <si>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</si>
  <si>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</si>
  <si>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</si>
  <si>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</si>
  <si>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</si>
  <si>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</si>
  <si>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</si>
  <si>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</si>
  <si>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</si>
  <si>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</si>
  <si>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</si>
  <si>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</si>
  <si>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</si>
  <si>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</si>
  <si>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</si>
  <si>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</si>
  <si>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</si>
  <si>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</si>
  <si>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</si>
  <si>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</si>
  <si>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</si>
  <si>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</si>
  <si>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</si>
  <si>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</si>
  <si>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</si>
  <si>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</si>
  <si>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</si>
  <si>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</si>
  <si>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</si>
  <si>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</si>
  <si>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</si>
  <si>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</si>
  <si>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</si>
  <si>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</si>
  <si>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</si>
  <si>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</si>
  <si>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</si>
  <si>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</si>
  <si>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</si>
  <si>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</si>
  <si>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</si>
  <si>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</si>
  <si>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</si>
  <si>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</si>
  <si>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</si>
  <si>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</si>
  <si>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</si>
  <si>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</si>
  <si>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</si>
  <si>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</si>
  <si>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</si>
  <si>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</si>
  <si>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</si>
  <si>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</si>
  <si>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</si>
  <si>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</si>
  <si>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</si>
  <si>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</si>
  <si>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</si>
  <si>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</si>
  <si>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</si>
  <si>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</si>
  <si>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</si>
  <si>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</si>
  <si>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</si>
  <si>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</si>
  <si>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</si>
  <si>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</si>
  <si>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</si>
  <si>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</si>
  <si>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</si>
  <si>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</si>
  <si>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</si>
  <si>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</si>
  <si>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</si>
  <si>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</si>
  <si>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</si>
  <si>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</si>
  <si>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</si>
  <si>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</si>
  <si>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</si>
  <si>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</si>
  <si>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</si>
  <si>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</si>
  <si>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</si>
  <si>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</si>
  <si>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</si>
  <si>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</si>
  <si>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</si>
  <si>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</si>
  <si>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</si>
  <si>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</si>
  <si>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</si>
  <si>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</si>
  <si>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</si>
  <si>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</si>
  <si>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</si>
  <si>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</si>
  <si>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</si>
  <si>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</si>
  <si>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</si>
  <si>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</si>
  <si>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</si>
  <si>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</si>
  <si>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</si>
  <si>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</si>
  <si>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</si>
  <si>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</si>
  <si>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</si>
  <si>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</si>
  <si>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</si>
  <si>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</si>
  <si>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</si>
  <si>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</si>
  <si>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</si>
  <si>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</si>
  <si>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</si>
  <si>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</si>
  <si>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</si>
  <si>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</si>
  <si>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</si>
  <si>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</si>
  <si>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</si>
  <si>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</si>
  <si>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</si>
  <si>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</si>
  <si>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</si>
  <si>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</si>
  <si>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</si>
  <si>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</si>
  <si>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</si>
  <si>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</si>
  <si>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</si>
  <si>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</si>
  <si>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</si>
  <si>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</si>
  <si>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</si>
  <si>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</si>
  <si>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</si>
  <si>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</si>
  <si>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</si>
  <si>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</si>
  <si>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</si>
  <si>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</si>
  <si>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</si>
  <si>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</si>
  <si>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</si>
  <si>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</si>
  <si>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</si>
  <si>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</si>
  <si>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</si>
  <si>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</si>
  <si>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</si>
  <si>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</si>
  <si>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</si>
  <si>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</si>
  <si>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</si>
  <si>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</si>
  <si>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</si>
  <si>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</si>
  <si>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</si>
  <si>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</si>
  <si>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</si>
  <si>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</si>
  <si>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</si>
  <si>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</si>
  <si>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</si>
  <si>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</si>
  <si>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</si>
  <si>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</si>
  <si>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</si>
  <si>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</si>
  <si>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</si>
  <si>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</si>
  <si>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</si>
  <si>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</si>
  <si>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</si>
  <si>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</si>
  <si>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</si>
  <si>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</si>
  <si>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</si>
  <si>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</si>
  <si>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</si>
  <si>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</si>
  <si>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</si>
  <si>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</si>
  <si>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</si>
  <si>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</si>
  <si>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</si>
  <si>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</si>
  <si>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</si>
  <si>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</si>
  <si>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</si>
  <si>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</si>
  <si>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</si>
  <si>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</si>
  <si>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</si>
  <si>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</si>
  <si>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</si>
  <si>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</si>
  <si>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</si>
  <si>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</si>
  <si>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</si>
  <si>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</si>
  <si>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</si>
  <si>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</si>
  <si>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</si>
  <si>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</si>
  <si>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</si>
  <si>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</si>
  <si>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</si>
  <si>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</si>
  <si>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</si>
  <si>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</si>
  <si>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</si>
  <si>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</si>
  <si>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</si>
  <si>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</si>
  <si>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</si>
  <si>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</si>
  <si>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</si>
  <si>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</si>
  <si>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</si>
  <si>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</si>
  <si>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</si>
  <si>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</si>
  <si>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</si>
  <si>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</si>
  <si>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</si>
  <si>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</si>
  <si>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</si>
  <si>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</si>
  <si>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</si>
  <si>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</si>
  <si>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</si>
  <si>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</si>
  <si>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</si>
  <si>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</si>
  <si>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</si>
  <si>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</si>
  <si>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</si>
  <si>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</si>
  <si>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</si>
  <si>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</si>
  <si>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</si>
  <si>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</si>
  <si>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</si>
  <si>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</si>
  <si>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</si>
  <si>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</si>
  <si>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</si>
  <si>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</si>
  <si>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</si>
  <si>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</si>
  <si>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</si>
  <si>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</si>
  <si>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</si>
  <si>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</si>
  <si>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</si>
  <si>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</si>
  <si>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</si>
  <si>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</si>
  <si>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</si>
  <si>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</si>
  <si>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</si>
  <si>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</si>
  <si>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</si>
  <si>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</si>
  <si>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</si>
  <si>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</si>
  <si>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</si>
  <si>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</si>
  <si>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</si>
  <si>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</si>
  <si>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</si>
  <si>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</si>
  <si>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</si>
  <si>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</si>
  <si>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</si>
  <si>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</si>
  <si>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</si>
  <si>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</si>
  <si>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</si>
  <si>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</si>
  <si>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</si>
  <si>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</si>
  <si>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</si>
  <si>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</si>
  <si>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</si>
  <si>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</si>
  <si>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</si>
  <si>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</si>
  <si>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</si>
  <si>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</si>
  <si>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</si>
  <si>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</si>
  <si>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</si>
  <si>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</si>
  <si>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</si>
  <si>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</si>
  <si>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</si>
  <si>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</si>
  <si>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</si>
  <si>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</si>
  <si>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</si>
  <si>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</si>
  <si>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</si>
  <si>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</si>
  <si>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</si>
  <si>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</si>
  <si>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</si>
  <si>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</si>
  <si>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</si>
  <si>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</si>
  <si>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</si>
  <si>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</si>
  <si>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</si>
  <si>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</si>
  <si>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</si>
  <si>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</si>
  <si>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</si>
  <si>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</si>
  <si>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</si>
  <si>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</si>
  <si>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</si>
  <si>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</si>
  <si>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</si>
  <si>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</si>
  <si>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</si>
  <si>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</si>
  <si>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</si>
  <si>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</si>
  <si>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</si>
  <si>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</si>
  <si>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</si>
  <si>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</si>
  <si>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</si>
  <si>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</si>
  <si>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</si>
  <si>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</si>
  <si>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</si>
  <si>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</si>
  <si>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</si>
  <si>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</si>
  <si>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</si>
  <si>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</si>
  <si>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</si>
  <si>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</si>
  <si>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</si>
  <si>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</si>
  <si>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</si>
  <si>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</si>
  <si>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</si>
  <si>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</si>
  <si>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</si>
  <si>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</si>
  <si>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</si>
  <si>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</si>
  <si>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</si>
  <si>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</si>
  <si>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</si>
  <si>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</si>
  <si>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</si>
  <si>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</si>
  <si>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</si>
  <si>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</si>
  <si>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</si>
  <si>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</si>
  <si>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</si>
  <si>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</si>
  <si>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</si>
  <si>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</si>
  <si>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</si>
  <si>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</si>
  <si>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</si>
  <si>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</si>
  <si>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</si>
  <si>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</si>
  <si>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</si>
  <si>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</si>
  <si>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</si>
  <si>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</si>
  <si>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</si>
  <si>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</si>
  <si>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</si>
  <si>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</si>
  <si>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</si>
  <si>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</si>
  <si>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</si>
  <si>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</si>
  <si>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</si>
  <si>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</si>
  <si>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</si>
  <si>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</si>
  <si>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</si>
  <si>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</si>
  <si>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</si>
  <si>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</si>
  <si>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</si>
  <si>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</si>
  <si>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</si>
  <si>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</si>
  <si>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</si>
  <si>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</si>
  <si>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</si>
  <si>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</si>
  <si>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</si>
  <si>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</si>
  <si>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</si>
  <si>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</si>
  <si>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</si>
  <si>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</si>
  <si>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</si>
  <si>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</si>
  <si>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</si>
  <si>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</si>
  <si>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</si>
  <si>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</si>
  <si>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</si>
  <si>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</si>
  <si>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</si>
  <si>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</si>
  <si>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</si>
  <si>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</si>
  <si>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</si>
  <si>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</si>
  <si>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</si>
  <si>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</si>
  <si>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</si>
  <si>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</si>
  <si>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</si>
  <si>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</si>
  <si>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</si>
  <si>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</si>
  <si>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</si>
  <si>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</si>
  <si>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</si>
  <si>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</si>
  <si>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</si>
  <si>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</si>
  <si>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</si>
  <si>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</si>
  <si>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</si>
  <si>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</si>
  <si>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</si>
  <si>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</si>
  <si>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</si>
  <si>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</si>
  <si>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</si>
  <si>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</si>
  <si>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</si>
  <si>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</si>
  <si>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</si>
  <si>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</si>
  <si>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</si>
  <si>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</si>
  <si>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</si>
  <si>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</si>
  <si>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</si>
  <si>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</si>
  <si>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</si>
  <si>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</si>
  <si>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</si>
  <si>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</si>
  <si>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</si>
  <si>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</si>
  <si>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</si>
  <si>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</si>
  <si>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</si>
  <si>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</si>
  <si>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</si>
  <si>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</si>
  <si>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</si>
  <si>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</si>
  <si>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</si>
  <si>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</si>
  <si>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</si>
  <si>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</si>
  <si>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</si>
  <si>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</si>
  <si>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</si>
  <si>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</si>
  <si>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</si>
  <si>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</si>
  <si>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</si>
  <si>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</si>
  <si>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</si>
  <si>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</si>
  <si>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</si>
  <si>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</si>
  <si>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</si>
  <si>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</si>
  <si>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</si>
  <si>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</si>
  <si>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</si>
  <si>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</si>
  <si>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</si>
  <si>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</si>
  <si>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</si>
  <si>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</si>
  <si>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</si>
  <si>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</si>
  <si>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</si>
  <si>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</si>
  <si>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</si>
  <si>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</si>
  <si>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</si>
  <si>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</si>
  <si>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</si>
  <si>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</si>
  <si>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</si>
  <si>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</si>
  <si>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</si>
  <si>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</si>
  <si>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</si>
  <si>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</si>
  <si>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</si>
  <si>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</si>
  <si>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</si>
  <si>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</si>
  <si>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</si>
  <si>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</si>
  <si>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</si>
  <si>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</si>
  <si>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</si>
  <si>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</si>
  <si>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</si>
  <si>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</si>
  <si>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</si>
  <si>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</si>
  <si>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</si>
  <si>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</si>
  <si>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</si>
  <si>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</si>
  <si>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</si>
  <si>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</si>
  <si>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</si>
  <si>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</si>
  <si>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</si>
  <si>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</si>
  <si>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</si>
  <si>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</si>
  <si>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</si>
  <si>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</si>
  <si>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</si>
  <si>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</si>
  <si>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</si>
  <si>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</si>
  <si>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</si>
  <si>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</si>
  <si>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</si>
  <si>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</si>
  <si>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</si>
  <si>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</si>
  <si>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</si>
  <si>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</si>
  <si>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</si>
  <si>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</si>
  <si>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</si>
  <si>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</si>
  <si>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</si>
  <si>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</si>
  <si>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</si>
  <si>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</si>
  <si>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</si>
  <si>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</si>
  <si>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</si>
  <si>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</si>
  <si>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</si>
  <si>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</si>
  <si>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</si>
  <si>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</si>
  <si>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</si>
  <si>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</si>
  <si>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</si>
  <si>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</si>
  <si>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</si>
  <si>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</si>
  <si>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</si>
  <si>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</si>
  <si>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</si>
  <si>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</si>
  <si>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</si>
  <si>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</si>
  <si>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</si>
  <si>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</si>
  <si>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</si>
  <si>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</si>
  <si>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</si>
  <si>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</si>
  <si>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</si>
  <si>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</si>
  <si>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</si>
  <si>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</si>
  <si>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</si>
  <si>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</si>
  <si>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</si>
  <si>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</si>
  <si>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</si>
  <si>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</si>
  <si>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</si>
  <si>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</si>
  <si>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</si>
  <si>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</si>
  <si>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</si>
  <si>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</si>
  <si>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</si>
  <si>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</si>
  <si>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</si>
  <si>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</si>
  <si>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</si>
  <si>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</si>
  <si>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</si>
  <si>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</si>
  <si>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</si>
  <si>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</si>
  <si>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</si>
  <si>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</si>
  <si>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</si>
  <si>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</si>
  <si>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</si>
  <si>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</si>
  <si>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</si>
  <si>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</si>
  <si>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</si>
  <si>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</si>
  <si>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</si>
  <si>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</si>
  <si>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</si>
  <si>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</si>
  <si>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</si>
  <si>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</si>
  <si>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</si>
  <si>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</si>
  <si>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</si>
  <si>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</si>
  <si>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</si>
  <si>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</si>
  <si>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</si>
  <si>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</si>
  <si>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</si>
  <si>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</si>
  <si>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</si>
  <si>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</si>
  <si>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</si>
  <si>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</si>
  <si>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</si>
  <si>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</si>
  <si>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</si>
  <si>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</si>
  <si>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</si>
  <si>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</si>
  <si>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</si>
  <si>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</si>
  <si>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</si>
  <si>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</si>
  <si>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</si>
  <si>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</si>
  <si>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</si>
  <si>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</si>
  <si>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</si>
  <si>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</si>
  <si>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</si>
  <si>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</si>
  <si>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</si>
  <si>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</si>
  <si>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</si>
  <si>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</si>
  <si>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</si>
  <si>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</si>
  <si>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</si>
  <si>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</si>
  <si>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</si>
  <si>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</si>
  <si>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</si>
  <si>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</si>
  <si>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</si>
  <si>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</si>
  <si>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</si>
  <si>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</si>
  <si>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</si>
  <si>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</si>
  <si>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</si>
  <si>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</si>
  <si>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</si>
  <si>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</si>
  <si>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</si>
  <si>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</si>
  <si>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</si>
  <si>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</si>
  <si>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</si>
  <si>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</si>
  <si>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</si>
  <si>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</si>
  <si>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</si>
  <si>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</si>
  <si>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</si>
  <si>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</si>
  <si>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</si>
  <si>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</si>
  <si>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</si>
  <si>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</si>
  <si>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</si>
  <si>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</si>
  <si>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</si>
  <si>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</si>
  <si>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</si>
  <si>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</si>
  <si>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</si>
  <si>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</si>
  <si>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</si>
  <si>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</si>
  <si>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</si>
  <si>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</si>
  <si>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</si>
  <si>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</si>
  <si>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</si>
  <si>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</si>
  <si>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</si>
  <si>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</si>
  <si>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</si>
  <si>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</si>
  <si>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</si>
  <si>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</si>
  <si>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</si>
  <si>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</si>
  <si>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</si>
  <si>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</si>
  <si>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</si>
  <si>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</si>
  <si>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</si>
  <si>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</si>
  <si>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</si>
  <si>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</si>
  <si>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</si>
  <si>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</si>
  <si>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</si>
  <si>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</si>
  <si>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</si>
  <si>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</si>
  <si>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</si>
  <si>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</si>
  <si>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</si>
  <si>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</si>
  <si>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</si>
  <si>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</si>
  <si>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</si>
  <si>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</si>
  <si>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</si>
  <si>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</si>
  <si>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</si>
  <si>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</si>
  <si>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</si>
  <si>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</si>
  <si>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</si>
  <si>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</si>
  <si>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</si>
  <si>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</si>
  <si>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</si>
  <si>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</si>
  <si>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</si>
  <si>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</si>
  <si>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</si>
  <si>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</si>
  <si>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</si>
  <si>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</si>
  <si>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</si>
  <si>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</si>
  <si>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</si>
  <si>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</si>
  <si>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</si>
  <si>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</si>
  <si>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</si>
  <si>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</si>
  <si>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</si>
  <si>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</si>
  <si>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</si>
  <si>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</si>
  <si>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</si>
  <si>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</si>
  <si>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</si>
  <si>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</si>
  <si>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</si>
  <si>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</si>
  <si>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</si>
  <si>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</si>
  <si>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</si>
  <si>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</si>
  <si>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</si>
  <si>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</si>
  <si>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</si>
  <si>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</si>
  <si>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</si>
  <si>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</si>
  <si>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</si>
  <si>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</si>
  <si>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</si>
  <si>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</si>
  <si>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</si>
  <si>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</si>
  <si>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</si>
  <si>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</si>
  <si>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</si>
  <si>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</si>
  <si>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</si>
  <si>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</si>
  <si>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</si>
  <si>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</si>
  <si>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</si>
  <si>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</si>
  <si>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</si>
  <si>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</si>
  <si>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</si>
  <si>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</si>
  <si>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</si>
  <si>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</si>
  <si>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</si>
  <si>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</si>
  <si>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</si>
  <si>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</si>
  <si>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</si>
  <si>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</si>
  <si>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</si>
  <si>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</si>
  <si>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</si>
  <si>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</si>
  <si>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</si>
  <si>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</si>
  <si>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</si>
  <si>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</si>
  <si>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</si>
  <si>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</si>
  <si>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</si>
  <si>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</si>
  <si>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</si>
  <si>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</si>
  <si>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</si>
  <si>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</si>
  <si>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</si>
  <si>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</si>
  <si>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</si>
  <si>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</si>
  <si>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</si>
  <si>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</si>
  <si>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</si>
  <si>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</si>
  <si>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</si>
  <si>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</si>
  <si>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</si>
  <si>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</si>
  <si>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</si>
  <si>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</si>
  <si>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</si>
  <si>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</si>
  <si>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</si>
  <si>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</si>
  <si>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</si>
  <si>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</si>
  <si>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</si>
  <si>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</si>
  <si>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</si>
  <si>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</si>
  <si>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</si>
  <si>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</si>
  <si>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</si>
  <si>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</si>
  <si>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</si>
  <si>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</si>
  <si>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</si>
  <si>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</si>
  <si>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</si>
  <si>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</si>
  <si>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</si>
  <si>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</si>
  <si>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</si>
  <si>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</si>
  <si>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</si>
  <si>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</si>
  <si>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</si>
  <si>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</si>
  <si>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</si>
  <si>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</si>
  <si>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</si>
  <si>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</si>
  <si>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</si>
  <si>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</si>
  <si>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</si>
  <si>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</si>
  <si>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</si>
  <si>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</si>
  <si>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</si>
  <si>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</si>
  <si>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</si>
  <si>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</si>
  <si>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</si>
  <si>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</si>
  <si>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</si>
  <si>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</si>
  <si>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</si>
  <si>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</si>
  <si>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</si>
  <si>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</si>
  <si>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</si>
  <si>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</si>
  <si>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</si>
  <si>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</si>
  <si>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</si>
  <si>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</si>
  <si>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</si>
  <si>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</si>
  <si>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</si>
  <si>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</si>
  <si>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</si>
  <si>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</si>
  <si>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</si>
  <si>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</si>
  <si>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</si>
  <si>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</si>
  <si>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</si>
  <si>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</si>
  <si>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</si>
  <si>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</si>
  <si>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</si>
  <si>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</si>
  <si>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</si>
  <si>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</si>
  <si>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</si>
  <si>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</si>
  <si>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</si>
  <si>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</si>
  <si>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</si>
  <si>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</si>
  <si>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</si>
  <si>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</si>
  <si>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</si>
  <si>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</si>
  <si>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</si>
  <si>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</si>
  <si>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</si>
  <si>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</si>
  <si>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</si>
  <si>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</si>
  <si>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</si>
  <si>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</si>
  <si>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</si>
  <si>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</si>
  <si>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</si>
  <si>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</si>
  <si>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</si>
  <si>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</si>
  <si>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</si>
  <si>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</si>
  <si>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</si>
  <si>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</si>
  <si>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</si>
  <si>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</si>
  <si>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</si>
  <si>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</si>
  <si>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</si>
  <si>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</si>
  <si>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</si>
  <si>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</si>
  <si>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</si>
  <si>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</si>
  <si>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</si>
  <si>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</si>
  <si>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</si>
  <si>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</si>
  <si>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</si>
  <si>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</si>
  <si>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</si>
  <si>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</si>
  <si>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</si>
  <si>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</si>
  <si>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</si>
  <si>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</si>
  <si>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</si>
  <si>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</si>
  <si>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</si>
  <si>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</si>
  <si>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</si>
  <si>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</si>
  <si>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</si>
  <si>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</si>
  <si>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</si>
  <si>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</si>
  <si>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</si>
  <si>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</si>
  <si>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</si>
  <si>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</si>
  <si>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</si>
  <si>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</si>
  <si>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</si>
  <si>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</si>
  <si>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</si>
  <si>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</si>
  <si>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</si>
  <si>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</si>
  <si>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</si>
  <si>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</si>
  <si>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</si>
  <si>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</si>
  <si>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</si>
  <si>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</si>
  <si>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</si>
  <si>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</si>
  <si>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</si>
  <si>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</si>
  <si>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</si>
  <si>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</si>
  <si>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</si>
  <si>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</si>
  <si>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</si>
  <si>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</si>
  <si>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</si>
  <si>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</si>
  <si>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</si>
  <si>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</si>
  <si>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</si>
  <si>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</si>
  <si>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</si>
  <si>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</si>
  <si>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</si>
  <si>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</si>
  <si>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</si>
  <si>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</si>
  <si>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</si>
  <si>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</si>
  <si>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</si>
  <si>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</si>
  <si>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</si>
  <si>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</si>
  <si>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</si>
  <si>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</si>
  <si>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</si>
  <si>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</si>
  <si>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</si>
  <si>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</si>
  <si>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</si>
  <si>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</si>
  <si>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</si>
  <si>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</si>
  <si>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</si>
  <si>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</si>
  <si>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</si>
  <si>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</si>
  <si>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</si>
  <si>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</si>
  <si>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</si>
  <si>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</si>
  <si>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</si>
  <si>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</si>
  <si>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</si>
  <si>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</si>
  <si>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</si>
  <si>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</si>
  <si>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</si>
  <si>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</si>
  <si>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</si>
  <si>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</si>
  <si>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</si>
  <si>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</si>
  <si>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</si>
  <si>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</si>
  <si>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</si>
  <si>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</si>
  <si>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</si>
  <si>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</si>
  <si>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</si>
  <si>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</si>
  <si>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</si>
  <si>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</si>
  <si>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</si>
  <si>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</si>
  <si>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</si>
  <si>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</si>
  <si>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</si>
  <si>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</si>
  <si>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</si>
  <si>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</si>
  <si>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</si>
  <si>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</si>
  <si>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</si>
  <si>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</si>
  <si>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</si>
  <si>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</si>
  <si>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</si>
  <si>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</si>
  <si>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</si>
  <si>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</si>
  <si>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</si>
  <si>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</si>
  <si>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</si>
  <si>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</si>
  <si>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</si>
  <si>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</si>
  <si>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</si>
  <si>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</si>
  <si>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</si>
  <si>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</si>
  <si>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</si>
  <si>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</si>
  <si>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</si>
  <si>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</si>
  <si>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</si>
  <si>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</si>
  <si>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</si>
  <si>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</si>
  <si>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</si>
  <si>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</si>
  <si>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</si>
  <si>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</si>
  <si>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</si>
  <si>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</si>
  <si>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</si>
  <si>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</si>
  <si>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</si>
  <si>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</si>
  <si>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</si>
  <si>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</si>
  <si>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</si>
  <si>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</si>
  <si>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</si>
  <si>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</si>
  <si>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</si>
  <si>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</si>
  <si>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</si>
  <si>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</si>
  <si>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</si>
  <si>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</si>
  <si>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</si>
  <si>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</si>
  <si>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</si>
  <si>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</si>
  <si>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</si>
  <si>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</si>
  <si>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</si>
  <si>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</si>
  <si>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</si>
  <si>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</si>
  <si>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</si>
  <si>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</si>
  <si>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</si>
  <si>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</si>
  <si>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</si>
  <si>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</si>
  <si>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</si>
  <si>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</si>
  <si>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</si>
  <si>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</si>
  <si>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</si>
  <si>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</si>
  <si>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</si>
  <si>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</si>
  <si>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</si>
  <si>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</si>
  <si>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</si>
  <si>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</si>
  <si>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</si>
  <si>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</si>
  <si>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</si>
  <si>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</si>
  <si>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</si>
  <si>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</si>
  <si>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</si>
  <si>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</si>
  <si>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</si>
  <si>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</si>
  <si>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</si>
  <si>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</si>
  <si>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</si>
  <si>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</si>
  <si>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</si>
  <si>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</si>
  <si>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</si>
  <si>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</si>
  <si>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</si>
  <si>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</si>
  <si>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</si>
  <si>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</si>
  <si>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</si>
  <si>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</si>
  <si>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</si>
  <si>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</si>
  <si>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</si>
  <si>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</si>
  <si>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</si>
  <si>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</si>
  <si>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</si>
  <si>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</si>
  <si>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</si>
  <si>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</si>
  <si>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</si>
  <si>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</si>
  <si>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</si>
  <si>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</si>
  <si>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</si>
  <si>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</si>
  <si>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</si>
  <si>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</si>
  <si>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</si>
  <si>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</si>
  <si>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</si>
  <si>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</si>
  <si>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</si>
  <si>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</si>
  <si>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</si>
  <si>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</si>
  <si>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</si>
  <si>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</si>
  <si>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</si>
  <si>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</si>
  <si>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</si>
  <si>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</si>
  <si>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</si>
  <si>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</si>
  <si>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</si>
  <si>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</si>
  <si>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</si>
  <si>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</si>
  <si>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</si>
  <si>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</si>
  <si>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</si>
  <si>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</si>
  <si>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</si>
  <si>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</si>
  <si>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</si>
  <si>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</si>
  <si>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</si>
  <si>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</si>
  <si>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</si>
  <si>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</si>
  <si>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</si>
  <si>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</si>
  <si>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</si>
  <si>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</si>
  <si>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</si>
  <si>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</si>
  <si>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</si>
  <si>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</si>
  <si>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</si>
  <si>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</si>
  <si>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</si>
  <si>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</si>
  <si>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</si>
  <si>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</si>
  <si>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</si>
  <si>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</si>
  <si>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</si>
  <si>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</si>
  <si>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</si>
  <si>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</si>
  <si>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</si>
  <si>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</si>
  <si>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</si>
  <si>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</si>
  <si>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</si>
  <si>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</si>
  <si>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</si>
  <si>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</si>
  <si>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</si>
  <si>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</si>
  <si>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</si>
  <si>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</si>
  <si>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</si>
  <si>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</si>
  <si>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</si>
  <si>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</si>
  <si>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</si>
  <si>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</si>
  <si>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</si>
  <si>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</si>
  <si>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</si>
  <si>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</si>
  <si>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</si>
  <si>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</si>
  <si>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</si>
  <si>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</si>
  <si>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</si>
  <si>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</si>
  <si>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</si>
  <si>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</si>
  <si>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</si>
  <si>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</si>
  <si>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</si>
  <si>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</si>
  <si>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</si>
  <si>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</si>
  <si>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</si>
  <si>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</si>
  <si>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</si>
  <si>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</si>
  <si>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</si>
  <si>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</si>
  <si>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</si>
  <si>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</si>
  <si>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</si>
  <si>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</si>
  <si>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</si>
  <si>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</si>
  <si>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</si>
  <si>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</si>
  <si>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</si>
  <si>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</si>
  <si>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</si>
  <si>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</si>
  <si>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</si>
  <si>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</si>
  <si>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</si>
  <si>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</si>
  <si>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</si>
  <si>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</si>
  <si>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</si>
  <si>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</si>
  <si>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</si>
  <si>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</si>
  <si>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</si>
  <si>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</si>
  <si>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</si>
  <si>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</si>
  <si>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</si>
  <si>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</si>
  <si>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</si>
  <si>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</si>
  <si>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</si>
  <si>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</si>
  <si>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</si>
  <si>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</si>
  <si>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</si>
  <si>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</si>
  <si>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</si>
  <si>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</si>
  <si>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</si>
  <si>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</si>
  <si>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</si>
  <si>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</si>
  <si>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</si>
  <si>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</si>
  <si>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</si>
  <si>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</si>
  <si>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</si>
  <si>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</si>
  <si>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</si>
  <si>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</si>
  <si>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</si>
  <si>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</si>
  <si>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</si>
  <si>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</si>
  <si>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</si>
  <si>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</si>
  <si>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</si>
  <si>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</si>
  <si>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</si>
  <si>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</si>
  <si>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</si>
  <si>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</si>
  <si>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</si>
  <si>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</si>
  <si>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</si>
  <si>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</si>
  <si>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</si>
  <si>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</si>
  <si>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</si>
  <si>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</si>
  <si>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</si>
  <si>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</si>
  <si>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</si>
  <si>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</si>
  <si>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</si>
  <si>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</si>
  <si>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</si>
  <si>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</si>
  <si>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</si>
  <si>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</si>
  <si>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</si>
  <si>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</si>
  <si>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</si>
  <si>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</si>
  <si>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</si>
  <si>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</si>
  <si>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</si>
  <si>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</si>
  <si>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</si>
  <si>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</si>
  <si>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</si>
  <si>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</si>
  <si>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</si>
  <si>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</si>
  <si>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</si>
  <si>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</si>
  <si>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</si>
  <si>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</si>
  <si>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</si>
  <si>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</si>
  <si>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</si>
  <si>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</si>
  <si>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</si>
  <si>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</si>
  <si>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</si>
  <si>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</si>
  <si>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</si>
  <si>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</si>
  <si>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</si>
  <si>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</si>
  <si>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</si>
  <si>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</si>
  <si>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</si>
  <si>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</si>
  <si>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</si>
  <si>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</si>
  <si>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</si>
  <si>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</si>
  <si>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</si>
  <si>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</si>
  <si>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</si>
  <si>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</si>
  <si>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</si>
  <si>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</si>
  <si>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</si>
  <si>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</si>
  <si>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</si>
  <si>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</si>
  <si>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</si>
  <si>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</si>
  <si>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</si>
  <si>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</si>
  <si>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</si>
  <si>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</si>
  <si>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</si>
  <si>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</si>
  <si>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</si>
  <si>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</si>
  <si>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</si>
  <si>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</si>
  <si>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</si>
  <si>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</si>
  <si>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</si>
  <si>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</si>
  <si>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</si>
  <si>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</si>
  <si>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</si>
  <si>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</si>
  <si>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</si>
  <si>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</si>
  <si>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</si>
  <si>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</si>
  <si>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</si>
  <si>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</si>
  <si>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</si>
  <si>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</si>
  <si>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</si>
  <si>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</si>
  <si>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</si>
  <si>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</si>
  <si>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</si>
  <si>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</si>
  <si>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</si>
  <si>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</si>
  <si>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</si>
  <si>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</si>
  <si>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</si>
  <si>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</si>
  <si>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</si>
  <si>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</si>
  <si>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</si>
  <si>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</si>
  <si>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</si>
  <si>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</si>
  <si>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</si>
  <si>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</si>
  <si>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</si>
  <si>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</si>
  <si>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</si>
  <si>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</si>
  <si>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</si>
  <si>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</si>
  <si>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</si>
  <si>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</si>
  <si>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</si>
  <si>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</si>
  <si>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</si>
  <si>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</si>
  <si>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</si>
  <si>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</si>
  <si>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</si>
  <si>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</si>
  <si>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</si>
  <si>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</si>
  <si>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</si>
  <si>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</si>
  <si>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</si>
  <si>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</si>
  <si>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</si>
  <si>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</si>
  <si>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</si>
  <si>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</si>
  <si>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</si>
  <si>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</si>
  <si>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</si>
  <si>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</si>
  <si>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</si>
  <si>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</si>
  <si>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</si>
  <si>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</si>
  <si>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</si>
  <si>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</si>
  <si>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</si>
  <si>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</si>
  <si>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</si>
  <si>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</si>
  <si>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</si>
  <si>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</si>
  <si>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</si>
  <si>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</si>
  <si>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</si>
  <si>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</si>
  <si>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</si>
  <si>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</si>
  <si>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</si>
  <si>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</si>
  <si>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</si>
  <si>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</si>
  <si>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</si>
  <si>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</si>
  <si>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</si>
  <si>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</si>
  <si>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</si>
  <si>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</si>
  <si>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</si>
  <si>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</si>
  <si>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</si>
  <si>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</si>
  <si>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</si>
  <si>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</si>
  <si>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</si>
  <si>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</si>
  <si>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</si>
  <si>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</si>
  <si>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</si>
  <si>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</si>
  <si>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</si>
  <si>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</si>
  <si>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</si>
  <si>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</si>
  <si>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</si>
  <si>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</si>
  <si>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</si>
  <si>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</si>
  <si>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</si>
  <si>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</si>
  <si>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</si>
  <si>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</si>
  <si>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</si>
  <si>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</si>
  <si>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</si>
  <si>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</si>
  <si>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</si>
  <si>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</si>
  <si>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</si>
  <si>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</si>
  <si>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</si>
  <si>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</si>
  <si>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</si>
  <si>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</si>
  <si>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</si>
  <si>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</si>
  <si>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</si>
  <si>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</si>
  <si>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</si>
  <si>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</si>
  <si>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</si>
  <si>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</si>
  <si>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</si>
  <si>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</si>
  <si>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</si>
  <si>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</si>
  <si>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</si>
  <si>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</si>
  <si>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</si>
  <si>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</si>
  <si>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</si>
  <si>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</si>
  <si>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</si>
  <si>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</si>
  <si>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</si>
  <si>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</si>
  <si>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</si>
  <si>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</si>
  <si>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</si>
  <si>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</si>
  <si>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</si>
  <si>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</si>
  <si>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</si>
  <si>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</si>
  <si>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</si>
  <si>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</si>
  <si>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</si>
  <si>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</si>
  <si>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</si>
  <si>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</si>
  <si>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</si>
  <si>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</si>
  <si>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</si>
  <si>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</si>
  <si>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</si>
  <si>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</si>
  <si>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</si>
  <si>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</si>
  <si>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</si>
  <si>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</si>
  <si>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</si>
  <si>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</si>
  <si>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</si>
  <si>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</si>
  <si>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</si>
  <si>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</si>
  <si>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</si>
  <si>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</si>
  <si>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</si>
  <si>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</si>
  <si>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</si>
  <si>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</si>
  <si>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</si>
  <si>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</si>
  <si>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</si>
  <si>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</si>
  <si>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</si>
  <si>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</si>
  <si>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</si>
  <si>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</si>
  <si>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</si>
  <si>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</si>
  <si>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</si>
  <si>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</si>
  <si>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</si>
  <si>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</si>
  <si>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</si>
  <si>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</si>
  <si>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</si>
  <si>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</si>
  <si>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</si>
  <si>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</si>
  <si>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</si>
  <si>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</si>
  <si>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</si>
  <si>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</si>
  <si>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</si>
  <si>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</si>
  <si>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</si>
  <si>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</si>
  <si>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</si>
  <si>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</si>
  <si>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</si>
  <si>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</si>
  <si>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</si>
  <si>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</si>
  <si>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</si>
  <si>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</si>
  <si>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</si>
  <si>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</si>
  <si>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</si>
  <si>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</si>
  <si>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</si>
  <si>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</si>
  <si>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</si>
  <si>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</si>
  <si>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</si>
  <si>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</si>
  <si>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</si>
  <si>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</si>
  <si>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</si>
  <si>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</si>
  <si>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</si>
  <si>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</si>
  <si>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</si>
  <si>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</si>
  <si>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</si>
  <si>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</si>
  <si>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</si>
  <si>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</si>
  <si>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</si>
  <si>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</si>
  <si>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</si>
  <si>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</si>
  <si>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</si>
  <si>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</si>
  <si>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</si>
  <si>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</si>
  <si>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</si>
  <si>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</si>
  <si>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</si>
  <si>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</si>
  <si>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</si>
  <si>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</si>
  <si>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</si>
  <si>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</si>
  <si>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</si>
  <si>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</si>
  <si>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</si>
  <si>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</si>
  <si>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</si>
  <si>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</si>
  <si>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</si>
  <si>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</si>
  <si>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</si>
  <si>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</si>
  <si>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</si>
  <si>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</si>
  <si>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</si>
  <si>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</si>
  <si>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</si>
  <si>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</si>
  <si>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</si>
  <si>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</si>
  <si>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</si>
  <si>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</si>
  <si>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</si>
  <si>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</si>
  <si>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</si>
  <si>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</si>
  <si>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</si>
  <si>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</si>
  <si>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</si>
  <si>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</si>
  <si>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</si>
  <si>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</si>
  <si>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</si>
  <si>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</si>
  <si>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</si>
  <si>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</si>
  <si>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</si>
  <si>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</si>
  <si>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</si>
  <si>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</si>
  <si>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</si>
  <si>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</si>
  <si>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</si>
  <si>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</si>
  <si>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</si>
  <si>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</si>
  <si>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</si>
  <si>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</si>
  <si>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</si>
  <si>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</si>
  <si>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</si>
  <si>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</si>
  <si>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</si>
  <si>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</si>
  <si>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</si>
  <si>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</si>
  <si>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</si>
  <si>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</si>
  <si>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</si>
  <si>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</si>
  <si>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</si>
  <si>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</si>
  <si>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</si>
  <si>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</si>
  <si>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</si>
  <si>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</si>
  <si>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</si>
  <si>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</si>
  <si>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</si>
  <si>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</si>
  <si>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</si>
  <si>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</si>
  <si>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</si>
  <si>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</si>
  <si>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</si>
  <si>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</si>
  <si>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</si>
  <si>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</si>
  <si>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</si>
  <si>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</si>
  <si>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</si>
  <si>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</si>
  <si>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</si>
  <si>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</si>
  <si>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</si>
  <si>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</si>
  <si>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</si>
  <si>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</si>
  <si>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</si>
  <si>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</si>
  <si>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</si>
  <si>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</si>
  <si>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</si>
  <si>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</si>
  <si>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</si>
  <si>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</si>
  <si>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</si>
  <si>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</si>
  <si>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</si>
  <si>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</si>
  <si>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</si>
  <si>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</si>
  <si>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</si>
  <si>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</si>
  <si>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</si>
  <si>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</si>
  <si>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</si>
  <si>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</si>
  <si>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</si>
  <si>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</si>
  <si>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</si>
  <si>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</si>
  <si>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</si>
  <si>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</si>
  <si>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</si>
  <si>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</si>
  <si>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</si>
  <si>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</si>
  <si>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</si>
  <si>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</si>
  <si>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</si>
  <si>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</si>
  <si>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</si>
  <si>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</si>
  <si>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</si>
  <si>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</si>
  <si>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</si>
  <si>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</si>
  <si>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</si>
  <si>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</si>
  <si>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</si>
  <si>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</si>
  <si>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</si>
  <si>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</si>
  <si>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</si>
  <si>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</si>
  <si>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</si>
  <si>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</si>
  <si>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</si>
  <si>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</si>
  <si>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</si>
  <si>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</si>
  <si>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</si>
  <si>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</si>
  <si>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</si>
  <si>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</si>
  <si>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</si>
  <si>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</si>
  <si>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</si>
  <si>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</si>
  <si>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</si>
  <si>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</si>
  <si>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</si>
  <si>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</si>
  <si>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</si>
  <si>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</si>
  <si>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</si>
  <si>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</si>
  <si>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</si>
  <si>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</si>
  <si>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</si>
  <si>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</si>
  <si>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</si>
  <si>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</si>
  <si>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</si>
  <si>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</si>
  <si>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</si>
  <si>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</si>
  <si>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</si>
  <si>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</si>
  <si>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</si>
  <si>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</si>
  <si>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</si>
  <si>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</si>
  <si>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</si>
  <si>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</si>
  <si>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</si>
  <si>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</si>
  <si>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</si>
  <si>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</si>
  <si>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</si>
  <si>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</si>
  <si>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</si>
  <si>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</si>
  <si>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</si>
  <si>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</si>
  <si>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</si>
  <si>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</si>
  <si>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</si>
  <si>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</si>
  <si>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</si>
  <si>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</si>
  <si>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</si>
  <si>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</si>
  <si>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</si>
  <si>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</si>
  <si>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</si>
  <si>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</si>
  <si>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</si>
  <si>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</si>
  <si>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</si>
  <si>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</si>
  <si>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</si>
  <si>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</si>
  <si>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</si>
  <si>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</si>
  <si>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</si>
  <si>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</si>
  <si>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</si>
  <si>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</si>
  <si>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</si>
  <si>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</si>
  <si>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</si>
  <si>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</si>
  <si>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</si>
  <si>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</si>
  <si>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</si>
  <si>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</si>
  <si>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</si>
  <si>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</si>
  <si>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</si>
  <si>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</si>
  <si>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</si>
  <si>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</si>
  <si>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</si>
  <si>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</si>
  <si>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</si>
  <si>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</si>
  <si>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</si>
  <si>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</si>
  <si>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</si>
  <si>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</si>
  <si>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</si>
  <si>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</si>
  <si>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</si>
  <si>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</si>
  <si>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</si>
  <si>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</si>
  <si>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</si>
  <si>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</si>
  <si>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</si>
  <si>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</si>
  <si>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</si>
  <si>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</si>
  <si>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</si>
  <si>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</si>
  <si>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</si>
  <si>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</si>
  <si>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</si>
  <si>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</si>
  <si>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</si>
  <si>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</si>
  <si>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</si>
  <si>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</si>
  <si>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</si>
  <si>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</si>
  <si>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</si>
  <si>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</si>
  <si>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</si>
  <si>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</si>
  <si>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</si>
  <si>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</si>
  <si>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</si>
  <si>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</si>
  <si>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</si>
  <si>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</si>
  <si>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</si>
  <si>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</si>
  <si>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</si>
  <si>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</si>
  <si>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</si>
  <si>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</si>
  <si>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</si>
  <si>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</si>
  <si>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</si>
  <si>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</si>
  <si>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</si>
  <si>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</si>
  <si>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</si>
  <si>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</si>
  <si>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</si>
  <si>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</si>
  <si>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</si>
  <si>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</si>
  <si>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</si>
  <si>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</si>
  <si>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</si>
  <si>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</si>
  <si>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</si>
  <si>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</si>
  <si>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</si>
  <si>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</si>
  <si>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</si>
  <si>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</si>
  <si>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</si>
  <si>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</si>
  <si>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</si>
  <si>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</si>
  <si>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</si>
  <si>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</si>
  <si>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</si>
  <si>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</si>
  <si>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</si>
  <si>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</si>
  <si>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</si>
  <si>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</si>
  <si>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</si>
  <si>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</si>
  <si>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</si>
  <si>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</si>
  <si>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</si>
  <si>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</si>
  <si>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</si>
  <si>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</si>
  <si>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</si>
  <si>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</si>
  <si>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</si>
  <si>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</si>
  <si>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</si>
  <si>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</si>
  <si>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</si>
  <si>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</si>
  <si>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</si>
  <si>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</si>
  <si>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</si>
  <si>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</si>
  <si>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</si>
  <si>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</si>
  <si>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</si>
  <si>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</si>
  <si>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</si>
  <si>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</si>
  <si>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</si>
  <si>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</si>
  <si>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</si>
  <si>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</si>
  <si>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</si>
  <si>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</si>
  <si>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</si>
  <si>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</si>
  <si>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</si>
  <si>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</si>
  <si>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</si>
  <si>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</si>
  <si>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</si>
  <si>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</si>
  <si>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</si>
  <si>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</si>
  <si>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</si>
  <si>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</si>
  <si>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</si>
  <si>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</si>
  <si>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</si>
  <si>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</si>
  <si>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</si>
  <si>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</si>
  <si>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</si>
  <si>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</si>
  <si>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</si>
  <si>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</si>
  <si>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</si>
  <si>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</si>
  <si>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</si>
  <si>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</si>
  <si>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</si>
  <si>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</si>
  <si>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</si>
  <si>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</si>
  <si>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</si>
  <si>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</si>
  <si>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</si>
  <si>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</si>
  <si>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</si>
  <si>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</si>
  <si>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</si>
  <si>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</si>
  <si>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</si>
  <si>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</si>
  <si>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</si>
  <si>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</si>
  <si>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</si>
  <si>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</si>
  <si>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</si>
  <si>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</si>
  <si>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</si>
  <si>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</si>
  <si>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</si>
  <si>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</si>
  <si>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</si>
  <si>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</si>
  <si>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</si>
  <si>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</si>
  <si>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</si>
  <si>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</si>
  <si>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</si>
  <si>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</si>
  <si>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</si>
  <si>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</si>
  <si>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</si>
  <si>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</si>
  <si>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</si>
  <si>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</si>
  <si>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</si>
  <si>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</si>
  <si>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</si>
  <si>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</si>
  <si>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</si>
  <si>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</si>
  <si>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</si>
  <si>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</si>
  <si>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</si>
  <si>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</si>
  <si>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</si>
  <si>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</si>
  <si>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</si>
  <si>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</si>
  <si>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</si>
  <si>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</si>
  <si>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</si>
  <si>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</si>
  <si>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</si>
  <si>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</si>
  <si>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</si>
  <si>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</si>
  <si>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</si>
  <si>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</si>
  <si>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</si>
  <si>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</si>
  <si>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</si>
  <si>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</si>
  <si>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</si>
  <si>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</si>
  <si>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</si>
  <si>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</si>
  <si>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</si>
  <si>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</si>
  <si>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</si>
  <si>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</si>
  <si>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</si>
  <si>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</si>
  <si>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</si>
  <si>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</si>
  <si>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</si>
  <si>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</si>
  <si>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</si>
  <si>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</si>
  <si>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</si>
  <si>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</si>
  <si>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</si>
  <si>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</si>
  <si>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</si>
  <si>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</si>
  <si>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</si>
  <si>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</si>
  <si>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</si>
  <si>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</si>
  <si>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</si>
  <si>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</si>
  <si>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</si>
  <si>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</si>
  <si>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</si>
  <si>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</si>
  <si>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</si>
  <si>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</si>
  <si>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</si>
  <si>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</si>
  <si>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</si>
  <si>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</si>
  <si>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</si>
  <si>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</si>
  <si>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</si>
  <si>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</si>
  <si>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</si>
  <si>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</si>
  <si>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</si>
  <si>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</si>
  <si>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</si>
  <si>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</si>
  <si>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</si>
  <si>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</si>
  <si>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</si>
  <si>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</si>
  <si>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</si>
  <si>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</si>
  <si>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</si>
  <si>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</si>
  <si>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</si>
  <si>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</si>
  <si>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</si>
  <si>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</si>
  <si>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</si>
  <si>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</si>
  <si>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</si>
  <si>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</si>
  <si>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</si>
  <si>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</si>
  <si>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</si>
  <si>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</si>
  <si>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</si>
  <si>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</si>
  <si>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</si>
  <si>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</si>
  <si>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</si>
  <si>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</si>
  <si>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</si>
  <si>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</si>
  <si>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</si>
  <si>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</si>
  <si>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</si>
  <si>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</si>
  <si>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</si>
  <si>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</si>
  <si>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</si>
  <si>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</si>
  <si>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</si>
  <si>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</si>
  <si>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</si>
  <si>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</si>
  <si>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</si>
  <si>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</si>
  <si>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</si>
  <si>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</si>
  <si>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</si>
  <si>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</si>
  <si>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</si>
  <si>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</si>
  <si>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</si>
  <si>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</si>
  <si>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</si>
  <si>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</si>
  <si>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</si>
  <si>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</si>
  <si>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</si>
  <si>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</si>
  <si>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</si>
  <si>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</si>
  <si>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</si>
  <si>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</si>
  <si>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</si>
  <si>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</si>
  <si>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</si>
  <si>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</si>
  <si>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</si>
  <si>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</si>
  <si>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</si>
  <si>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</si>
  <si>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</si>
  <si>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</si>
  <si>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</si>
  <si>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</si>
  <si>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</si>
  <si>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</si>
  <si>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</si>
  <si>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</si>
  <si>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</si>
  <si>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</si>
  <si>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</si>
  <si>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</si>
  <si>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</si>
  <si>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</si>
  <si>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</si>
  <si>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</si>
  <si>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</si>
  <si>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</si>
  <si>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</si>
  <si>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</si>
  <si>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</si>
  <si>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</si>
  <si>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</si>
  <si>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</si>
  <si>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</si>
  <si>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</si>
  <si>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</si>
  <si>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</si>
  <si>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</si>
  <si>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</si>
  <si>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</si>
  <si>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</si>
  <si>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</si>
  <si>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</si>
  <si>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</si>
  <si>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</si>
  <si>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</si>
  <si>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</si>
  <si>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</si>
  <si>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</si>
  <si>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</si>
  <si>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</si>
  <si>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</si>
  <si>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</si>
  <si>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</si>
  <si>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</si>
  <si>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</si>
  <si>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</si>
  <si>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</si>
  <si>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</si>
  <si>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</si>
  <si>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</si>
  <si>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</si>
  <si>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</si>
  <si>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</si>
  <si>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</si>
  <si>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</si>
  <si>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</si>
  <si>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</si>
  <si>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</si>
  <si>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</si>
  <si>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</si>
  <si>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</si>
  <si>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</si>
  <si>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</si>
  <si>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</si>
  <si>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</si>
  <si>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</si>
  <si>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</si>
  <si>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</si>
  <si>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</si>
  <si>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</si>
  <si>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</si>
  <si>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</si>
  <si>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</si>
  <si>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</si>
  <si>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</si>
  <si>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</si>
  <si>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</si>
  <si>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</si>
  <si>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</si>
  <si>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</si>
  <si>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</si>
  <si>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</si>
  <si>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</si>
  <si>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</si>
  <si>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</si>
  <si>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</si>
  <si>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</si>
  <si>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</si>
  <si>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</si>
  <si>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</si>
  <si>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</si>
  <si>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</si>
  <si>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</si>
  <si>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</si>
  <si>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</si>
  <si>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</si>
  <si>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</si>
  <si>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</si>
  <si>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</si>
  <si>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</si>
  <si>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</si>
  <si>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</si>
  <si>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</si>
  <si>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</si>
  <si>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</si>
  <si>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</si>
  <si>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</si>
  <si>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</si>
  <si>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</si>
  <si>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</si>
  <si>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</si>
  <si>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</si>
  <si>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</si>
  <si>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</si>
  <si>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</si>
  <si>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</si>
  <si>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</si>
  <si>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</si>
  <si>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</si>
  <si>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</si>
  <si>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</si>
  <si>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</si>
  <si>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</si>
  <si>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</si>
  <si>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</si>
  <si>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</si>
  <si>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</si>
  <si>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</si>
  <si>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</si>
  <si>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</si>
  <si>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</si>
  <si>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</si>
  <si>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</si>
  <si>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</si>
  <si>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</si>
  <si>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</si>
  <si>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</si>
  <si>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</si>
  <si>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</si>
  <si>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</si>
  <si>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</si>
  <si>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</si>
  <si>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</si>
  <si>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</si>
  <si>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</si>
  <si>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</si>
  <si>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</si>
  <si>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</si>
  <si>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</si>
  <si>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</si>
  <si>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</si>
  <si>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</si>
  <si>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</si>
  <si>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</si>
  <si>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</si>
  <si>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</si>
  <si>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</si>
  <si>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</si>
  <si>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</si>
  <si>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</si>
  <si>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</si>
  <si>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</si>
  <si>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</si>
  <si>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</si>
  <si>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</si>
  <si>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</si>
  <si>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</si>
  <si>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</si>
  <si>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</si>
  <si>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</si>
  <si>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</si>
  <si>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</si>
  <si>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</si>
  <si>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</si>
  <si>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</si>
  <si>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</si>
  <si>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</si>
  <si>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</si>
  <si>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</si>
  <si>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</si>
  <si>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</si>
  <si>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</si>
  <si>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</si>
  <si>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</si>
  <si>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</si>
  <si>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</si>
  <si>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</si>
  <si>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</si>
  <si>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</si>
  <si>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</si>
  <si>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</si>
  <si>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</si>
  <si>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</si>
  <si>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</si>
  <si>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</si>
  <si>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</si>
  <si>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</si>
  <si>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</si>
  <si>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</si>
  <si>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</si>
  <si>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</si>
  <si>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</si>
  <si>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</si>
  <si>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</si>
  <si>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</si>
  <si>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</si>
  <si>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</si>
  <si>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</si>
  <si>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</si>
  <si>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</si>
  <si>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</si>
  <si>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</si>
  <si>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</si>
  <si>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</si>
  <si>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</si>
  <si>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</si>
  <si>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</si>
  <si>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</si>
  <si>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</si>
  <si>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</si>
  <si>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</si>
  <si>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</si>
  <si>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</si>
  <si>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</si>
  <si>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</si>
  <si>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</si>
  <si>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</si>
  <si>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</si>
  <si>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</si>
  <si>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</si>
  <si>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</si>
  <si>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</si>
  <si>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</si>
  <si>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</si>
  <si>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</si>
  <si>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</si>
  <si>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</si>
  <si>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</si>
  <si>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</si>
  <si>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</si>
  <si>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</si>
  <si>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</si>
  <si>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</si>
  <si>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</si>
  <si>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</si>
  <si>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</si>
  <si>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</si>
  <si>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</si>
  <si>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</si>
  <si>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</si>
  <si>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</si>
  <si>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</si>
  <si>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</si>
  <si>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</si>
  <si>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</si>
  <si>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</si>
  <si>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</si>
  <si>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</si>
  <si>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</si>
  <si>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</si>
  <si>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</si>
  <si>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</si>
  <si>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</si>
  <si>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</si>
  <si>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</si>
  <si>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</si>
  <si>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</si>
  <si>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</si>
  <si>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</si>
  <si>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</si>
  <si>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</si>
  <si>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</si>
  <si>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</si>
  <si>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</si>
  <si>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</si>
  <si>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</si>
  <si>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</si>
  <si>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</si>
  <si>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</si>
  <si>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</si>
  <si>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</si>
  <si>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</si>
  <si>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</si>
  <si>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</si>
  <si>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</si>
  <si>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</si>
  <si>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</si>
  <si>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</si>
  <si>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</si>
  <si>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</si>
  <si>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</si>
  <si>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</si>
  <si>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</si>
  <si>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</si>
  <si>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</si>
  <si>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</si>
  <si>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</si>
  <si>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</si>
  <si>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</si>
  <si>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</si>
  <si>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</si>
  <si>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</si>
  <si>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</si>
  <si>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</si>
  <si>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</si>
  <si>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</si>
  <si>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</si>
  <si>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</si>
  <si>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</si>
  <si>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</si>
  <si>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</si>
  <si>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</si>
  <si>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</si>
  <si>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</si>
  <si>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</si>
  <si>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</si>
  <si>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</si>
  <si>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</si>
  <si>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</si>
  <si>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</si>
  <si>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</si>
  <si>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</si>
  <si>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</si>
  <si>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</si>
  <si>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</si>
  <si>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</si>
  <si>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</si>
  <si>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</si>
  <si>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</si>
  <si>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</si>
  <si>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</si>
  <si>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</si>
  <si>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</si>
  <si>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</si>
  <si>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</si>
  <si>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</si>
  <si>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</si>
  <si>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</si>
  <si>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</si>
  <si>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</si>
  <si>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</si>
  <si>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</si>
  <si>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</si>
  <si>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</si>
  <si>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</si>
  <si>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</si>
  <si>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</si>
  <si>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</si>
  <si>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</si>
  <si>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</si>
  <si>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</si>
  <si>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</si>
  <si>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</si>
  <si>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</si>
  <si>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</si>
  <si>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</si>
  <si>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</si>
  <si>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</si>
  <si>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</si>
  <si>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</si>
  <si>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</si>
  <si>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</si>
  <si>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</si>
  <si>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</si>
  <si>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</si>
  <si>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</si>
  <si>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</si>
  <si>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</si>
  <si>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</si>
  <si>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</si>
  <si>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</si>
  <si>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</si>
  <si>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</si>
  <si>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</si>
  <si>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</si>
  <si>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</si>
  <si>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</si>
  <si>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</si>
  <si>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</si>
  <si>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</si>
  <si>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</si>
  <si>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</si>
  <si>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</si>
  <si>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</si>
  <si>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</si>
  <si>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</si>
  <si>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</si>
  <si>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</si>
  <si>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</si>
  <si>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</si>
  <si>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</si>
  <si>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</si>
  <si>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</si>
  <si>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</si>
  <si>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</si>
  <si>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</si>
  <si>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</si>
  <si>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</si>
  <si>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</si>
  <si>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</si>
  <si>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</si>
  <si>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</si>
  <si>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</si>
  <si>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</si>
  <si>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</si>
  <si>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</si>
  <si>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</si>
  <si>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</si>
  <si>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</si>
  <si>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</si>
  <si>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</si>
  <si>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</si>
  <si>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</si>
  <si>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</si>
  <si>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</si>
  <si>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</si>
  <si>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</si>
  <si>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</si>
  <si>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</si>
  <si>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</si>
  <si>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</si>
  <si>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</si>
  <si>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</si>
  <si>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</si>
  <si>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</si>
  <si>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</si>
  <si>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</si>
  <si>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</si>
  <si>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</si>
  <si>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</si>
  <si>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</si>
  <si>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</si>
  <si>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</si>
  <si>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</si>
  <si>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</si>
  <si>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</si>
  <si>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</si>
  <si>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</si>
  <si>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</si>
  <si>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</si>
  <si>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</si>
  <si>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</si>
  <si>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</si>
  <si>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</si>
  <si>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</si>
  <si>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</si>
  <si>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</si>
  <si>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</si>
  <si>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</si>
  <si>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</si>
  <si>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</si>
  <si>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</si>
  <si>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</si>
  <si>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</si>
  <si>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</si>
  <si>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</si>
  <si>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</si>
  <si>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</si>
  <si>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</si>
  <si>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</si>
  <si>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</si>
  <si>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</si>
  <si>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</si>
  <si>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</si>
  <si>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</si>
  <si>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</si>
  <si>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</si>
  <si>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</si>
  <si>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</si>
  <si>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</si>
  <si>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</si>
  <si>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</si>
  <si>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</si>
  <si>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</si>
  <si>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</si>
  <si>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</si>
  <si>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</si>
  <si>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</si>
  <si>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</si>
  <si>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</si>
  <si>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</si>
  <si>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</si>
  <si>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</si>
  <si>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</si>
  <si>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</si>
  <si>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</si>
  <si>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</si>
  <si>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</si>
  <si>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</si>
  <si>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</si>
  <si>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</si>
  <si>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</si>
  <si>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</si>
  <si>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</si>
  <si>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</si>
  <si>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</si>
  <si>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</si>
  <si>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</si>
  <si>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</si>
  <si>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</si>
  <si>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</si>
  <si>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</si>
  <si>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</si>
  <si>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</si>
  <si>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</si>
  <si>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</si>
  <si>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</si>
  <si>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</si>
  <si>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</si>
  <si>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</si>
  <si>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</si>
  <si>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</si>
  <si>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</si>
  <si>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</si>
  <si>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</si>
  <si>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</si>
  <si>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</si>
  <si>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</si>
  <si>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</si>
  <si>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</si>
  <si>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</si>
  <si>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</si>
  <si>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</si>
  <si>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</si>
  <si>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</si>
  <si>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</si>
  <si>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</si>
  <si>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</si>
  <si>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</si>
  <si>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</si>
  <si>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</si>
  <si>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</si>
  <si>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</si>
  <si>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</si>
  <si>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</si>
  <si>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</si>
  <si>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</si>
  <si>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</si>
  <si>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</si>
  <si>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</si>
  <si>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</si>
  <si>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</si>
  <si>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</si>
  <si>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</si>
  <si>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</si>
  <si>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</si>
  <si>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</si>
  <si>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</si>
  <si>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</si>
  <si>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</si>
  <si>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</si>
  <si>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</si>
  <si>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</si>
  <si>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</si>
  <si>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</si>
  <si>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</si>
  <si>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</si>
  <si>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</si>
  <si>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</si>
  <si>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</si>
  <si>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</si>
  <si>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</si>
  <si>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</si>
  <si>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</si>
  <si>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</si>
  <si>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</si>
  <si>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</si>
  <si>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</si>
  <si>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</si>
  <si>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</si>
  <si>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</si>
  <si>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</si>
  <si>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</si>
  <si>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</si>
  <si>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</si>
  <si>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</si>
  <si>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</si>
  <si>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</si>
  <si>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</si>
  <si>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</si>
  <si>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</si>
  <si>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</si>
  <si>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</si>
  <si>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</si>
  <si>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</si>
  <si>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</si>
  <si>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</si>
  <si>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</si>
  <si>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</si>
  <si>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</si>
  <si>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</si>
  <si>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</si>
  <si>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</si>
  <si>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</si>
  <si>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</si>
  <si>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</si>
  <si>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</si>
  <si>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</si>
  <si>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</si>
  <si>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</si>
  <si>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</si>
  <si>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</si>
  <si>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</si>
  <si>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</si>
  <si>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</si>
  <si>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</si>
  <si>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</si>
  <si>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</si>
  <si>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</si>
  <si>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</si>
  <si>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</si>
  <si>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</si>
  <si>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</si>
  <si>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</si>
  <si>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</si>
  <si>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</si>
  <si>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</si>
  <si>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</si>
  <si>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</si>
  <si>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</si>
  <si>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</si>
  <si>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</si>
  <si>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</si>
  <si>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</si>
  <si>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</si>
  <si>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</si>
  <si>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</si>
  <si>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</si>
  <si>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</si>
  <si>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</si>
  <si>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</si>
  <si>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</si>
  <si>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</si>
  <si>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</si>
  <si>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</si>
  <si>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</si>
  <si>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</si>
  <si>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</si>
  <si>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</si>
  <si>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</si>
  <si>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</si>
  <si>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</si>
  <si>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</si>
  <si>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</si>
  <si>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</si>
  <si>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</si>
  <si>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</si>
  <si>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</si>
  <si>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</si>
  <si>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</si>
  <si>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</si>
  <si>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</si>
  <si>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</si>
  <si>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</si>
  <si>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</si>
  <si>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</si>
  <si>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</si>
  <si>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</si>
  <si>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</si>
  <si>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</si>
  <si>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</si>
  <si>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</si>
  <si>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</si>
  <si>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</si>
  <si>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</si>
  <si>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</si>
  <si>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</si>
  <si>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</si>
  <si>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</si>
  <si>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</si>
  <si>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</si>
  <si>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</si>
  <si>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</si>
  <si>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</si>
  <si>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</si>
  <si>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</si>
  <si>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</si>
  <si>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</si>
  <si>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</si>
  <si>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</si>
  <si>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</si>
  <si>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</si>
  <si>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</si>
  <si>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</si>
  <si>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</si>
  <si>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</si>
  <si>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</si>
  <si>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</si>
  <si>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</si>
  <si>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</si>
  <si>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</si>
  <si>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</si>
  <si>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</si>
  <si>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</si>
  <si>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</si>
  <si>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</si>
  <si>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</si>
  <si>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</si>
  <si>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</si>
  <si>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</si>
  <si>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</si>
  <si>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</si>
  <si>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</si>
  <si>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</si>
  <si>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</si>
  <si>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</si>
  <si>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</si>
  <si>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</si>
  <si>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</si>
  <si>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</si>
  <si>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</si>
  <si>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</si>
  <si>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</si>
  <si>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</si>
  <si>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</si>
  <si>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</si>
  <si>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</si>
  <si>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</si>
  <si>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</si>
  <si>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</si>
  <si>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</si>
  <si>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</si>
  <si>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</si>
  <si>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</si>
  <si>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</si>
  <si>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</si>
  <si>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</si>
  <si>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</si>
  <si>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</si>
  <si>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</si>
  <si>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</si>
  <si>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</si>
  <si>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</si>
  <si>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</si>
  <si>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</si>
  <si>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</si>
  <si>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</si>
  <si>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</si>
  <si>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</si>
  <si>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</si>
  <si>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</si>
  <si>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</si>
  <si>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</si>
  <si>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</si>
  <si>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</si>
  <si>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</si>
  <si>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</si>
  <si>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</si>
  <si>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</si>
  <si>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</si>
  <si>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</si>
  <si>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</si>
  <si>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</si>
  <si>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</si>
  <si>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</si>
  <si>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</si>
  <si>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</si>
  <si>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</si>
  <si>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</si>
  <si>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</si>
  <si>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</si>
  <si>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</si>
  <si>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</si>
  <si>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</si>
  <si>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</si>
  <si>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</si>
  <si>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</si>
  <si>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</si>
  <si>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</si>
  <si>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</si>
  <si>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</si>
  <si>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</si>
  <si>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</si>
  <si>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</si>
  <si>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</si>
  <si>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</si>
  <si>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</si>
  <si>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</si>
  <si>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</si>
  <si>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</si>
  <si>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</si>
  <si>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</si>
  <si>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</si>
  <si>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</si>
  <si>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</si>
  <si>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</si>
  <si>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</si>
  <si>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</si>
  <si>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</si>
  <si>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</si>
  <si>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</si>
  <si>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</si>
  <si>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</si>
  <si>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</si>
  <si>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</si>
  <si>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</si>
  <si>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</si>
  <si>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</si>
  <si>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</si>
  <si>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</si>
  <si>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</si>
  <si>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</si>
  <si>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</si>
  <si>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</si>
  <si>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</si>
  <si>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</si>
  <si>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</si>
  <si>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</si>
  <si>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</si>
  <si>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</si>
  <si>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</si>
  <si>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</si>
  <si>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</si>
  <si>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</si>
  <si>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</si>
  <si>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</si>
  <si>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</si>
  <si>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</si>
  <si>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</si>
  <si>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</si>
  <si>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</si>
  <si>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</si>
  <si>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</si>
  <si>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</si>
  <si>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</si>
  <si>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</si>
  <si>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</si>
  <si>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</si>
  <si>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</si>
  <si>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</si>
  <si>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</si>
  <si>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</si>
  <si>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</si>
  <si>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</si>
  <si>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</si>
  <si>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</si>
  <si>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</si>
  <si>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</si>
  <si>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</si>
  <si>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</si>
  <si>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</si>
  <si>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</si>
  <si>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</si>
  <si>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</si>
  <si>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</si>
  <si>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</si>
  <si>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</si>
  <si>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</si>
  <si>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</si>
  <si>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</si>
  <si>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</si>
  <si>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</si>
  <si>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</si>
  <si>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</si>
  <si>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</si>
  <si>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</si>
  <si>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</si>
  <si>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</si>
  <si>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</si>
  <si>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</si>
  <si>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</si>
  <si>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</si>
  <si>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</si>
  <si>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</si>
  <si>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</si>
  <si>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</si>
  <si>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</si>
  <si>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</si>
  <si>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</si>
  <si>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</si>
  <si>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</si>
  <si>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</si>
  <si>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</si>
  <si>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</si>
  <si>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</si>
  <si>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</si>
  <si>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</si>
  <si>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</si>
  <si>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</si>
  <si>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</si>
  <si>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</si>
  <si>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</si>
  <si>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</si>
  <si>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</si>
  <si>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</si>
  <si>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</si>
  <si>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</si>
  <si>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</si>
  <si>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</si>
  <si>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</si>
  <si>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</si>
  <si>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</si>
  <si>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</si>
  <si>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</si>
  <si>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</si>
  <si>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</si>
  <si>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</si>
  <si>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</si>
  <si>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</si>
  <si>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</si>
  <si>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</si>
  <si>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</si>
  <si>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</si>
  <si>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</si>
  <si>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</si>
  <si>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</si>
  <si>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</si>
  <si>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</si>
  <si>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</si>
  <si>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</si>
  <si>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</si>
  <si>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</si>
  <si>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</si>
  <si>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</si>
  <si>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</si>
  <si>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</si>
  <si>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</si>
  <si>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</si>
  <si>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</si>
  <si>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</si>
  <si>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</si>
  <si>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</si>
  <si>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</si>
  <si>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</si>
  <si>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</si>
  <si>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</si>
  <si>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</si>
  <si>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</si>
  <si>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</si>
  <si>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</si>
  <si>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</si>
  <si>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</si>
  <si>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</si>
  <si>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</si>
  <si>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</si>
  <si>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</si>
  <si>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</si>
  <si>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</si>
  <si>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</si>
  <si>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</si>
  <si>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</si>
  <si>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</si>
  <si>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</si>
  <si>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</si>
  <si>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</si>
  <si>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</si>
  <si>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</si>
  <si>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</si>
  <si>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</si>
  <si>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</si>
  <si>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</si>
  <si>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</si>
  <si>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</si>
  <si>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</si>
  <si>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</si>
  <si>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</si>
  <si>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</si>
  <si>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</si>
  <si>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</si>
  <si>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</si>
  <si>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</si>
  <si>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</si>
  <si>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</si>
  <si>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</si>
  <si>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</si>
  <si>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</si>
  <si>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</si>
  <si>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</si>
  <si>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</si>
  <si>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</si>
  <si>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</si>
  <si>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</si>
  <si>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</si>
  <si>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</si>
  <si>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</si>
  <si>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</si>
  <si>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</si>
  <si>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</si>
  <si>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</si>
  <si>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</si>
  <si>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</si>
  <si>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</si>
  <si>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</si>
  <si>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</si>
  <si>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</si>
  <si>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</si>
  <si>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</si>
  <si>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</si>
  <si>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</si>
  <si>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</si>
  <si>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</si>
  <si>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</si>
  <si>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</si>
  <si>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</si>
  <si>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</si>
  <si>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</si>
  <si>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</si>
  <si>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</si>
  <si>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</si>
  <si>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</si>
  <si>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</si>
  <si>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</si>
  <si>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</si>
  <si>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</si>
  <si>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</si>
  <si>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</si>
  <si>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</si>
  <si>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</si>
  <si>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</si>
  <si>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</si>
  <si>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</si>
  <si>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</si>
  <si>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</si>
  <si>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</si>
  <si>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</si>
  <si>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</si>
  <si>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</si>
  <si>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</si>
  <si>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</si>
  <si>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</si>
  <si>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</si>
  <si>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</si>
  <si>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</si>
  <si>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</si>
  <si>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</si>
  <si>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</si>
  <si>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</si>
  <si>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</si>
  <si>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</si>
  <si>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</si>
  <si>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</si>
  <si>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</si>
  <si>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</si>
  <si>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</si>
  <si>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</si>
  <si>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</si>
  <si>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</si>
  <si>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</si>
  <si>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</si>
  <si>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</si>
  <si>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</si>
  <si>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</si>
  <si>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</si>
  <si>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</si>
  <si>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</si>
  <si>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</si>
  <si>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</si>
  <si>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</si>
  <si>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</si>
  <si>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</si>
  <si>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</si>
  <si>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</si>
  <si>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</si>
  <si>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</si>
  <si>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</si>
  <si>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</si>
  <si>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</si>
  <si>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</si>
  <si>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</si>
  <si>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</si>
  <si>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</si>
  <si>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</si>
  <si>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</si>
  <si>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</si>
  <si>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</si>
  <si>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</si>
  <si>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</si>
  <si>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</si>
  <si>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</si>
  <si>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</si>
  <si>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</si>
  <si>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</si>
  <si>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</si>
  <si>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</si>
  <si>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</si>
  <si>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</si>
  <si>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</si>
  <si>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</si>
  <si>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</si>
  <si>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</si>
  <si>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</si>
  <si>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</si>
  <si>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</si>
  <si>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</si>
  <si>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</si>
  <si>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</si>
  <si>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</si>
  <si>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</si>
  <si>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</si>
  <si>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</si>
  <si>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</si>
  <si>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</si>
  <si>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</si>
  <si>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</si>
  <si>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</si>
  <si>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</si>
  <si>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</si>
  <si>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</si>
  <si>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</si>
  <si>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</si>
  <si>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</si>
  <si>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</si>
  <si>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</si>
  <si>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</si>
  <si>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</si>
  <si>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</si>
  <si>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</si>
  <si>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</si>
  <si>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</si>
  <si>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</si>
  <si>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</si>
  <si>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</si>
  <si>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</si>
  <si>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</si>
  <si>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</si>
  <si>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</si>
  <si>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</si>
  <si>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</si>
  <si>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</si>
  <si>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</si>
  <si>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</si>
  <si>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</si>
  <si>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</si>
  <si>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</si>
  <si>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</si>
  <si>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</si>
  <si>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</si>
  <si>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</si>
  <si>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</si>
  <si>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</si>
  <si>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</si>
  <si>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</si>
  <si>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</si>
  <si>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</si>
  <si>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</si>
  <si>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</si>
  <si>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</si>
  <si>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</si>
  <si>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</si>
  <si>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</si>
  <si>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</si>
  <si>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</si>
  <si>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</si>
  <si>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</si>
  <si>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</si>
  <si>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</si>
  <si>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</si>
  <si>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</si>
  <si>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</si>
  <si>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</si>
  <si>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</si>
  <si>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</si>
  <si>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</si>
  <si>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</si>
  <si>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</si>
  <si>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</si>
  <si>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</si>
  <si>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</si>
  <si>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</si>
  <si>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</si>
  <si>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</si>
  <si>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</si>
  <si>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</si>
  <si>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</si>
  <si>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</si>
  <si>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</si>
  <si>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</si>
  <si>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</si>
  <si>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</si>
  <si>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</si>
  <si>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</si>
  <si>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</si>
  <si>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</si>
  <si>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</si>
  <si>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</si>
  <si>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</si>
  <si>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</si>
  <si>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</si>
  <si>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</si>
  <si>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</si>
  <si>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</si>
  <si>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</si>
  <si>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</si>
  <si>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</si>
  <si>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</si>
  <si>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</si>
  <si>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</si>
  <si>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</si>
  <si>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</si>
  <si>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</si>
  <si>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</si>
  <si>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</si>
  <si>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</si>
  <si>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</si>
  <si>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</si>
  <si>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</si>
  <si>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</si>
  <si>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</si>
  <si>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</si>
  <si>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</si>
  <si>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</si>
  <si>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</si>
  <si>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</si>
  <si>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</si>
  <si>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</si>
  <si>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</si>
  <si>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</si>
  <si>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</si>
  <si>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</si>
  <si>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</si>
  <si>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</si>
  <si>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</si>
  <si>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</si>
  <si>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</si>
  <si>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</si>
  <si>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</si>
  <si>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</si>
  <si>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</si>
  <si>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</si>
  <si>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</si>
  <si>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</si>
  <si>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</si>
  <si>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</si>
  <si>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</si>
  <si>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</si>
  <si>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</si>
  <si>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</si>
  <si>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</si>
  <si>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</si>
  <si>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</si>
  <si>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</si>
  <si>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</si>
  <si>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</si>
  <si>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</si>
  <si>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</si>
  <si>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</si>
  <si>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</si>
  <si>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</si>
  <si>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</si>
  <si>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</si>
  <si>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</si>
  <si>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</si>
  <si>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</si>
  <si>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</si>
  <si>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</si>
  <si>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</si>
  <si>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</si>
  <si>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</si>
  <si>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</si>
  <si>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</si>
  <si>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</si>
  <si>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</si>
  <si>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</si>
  <si>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</si>
  <si>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</si>
  <si>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</si>
  <si>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</si>
  <si>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</si>
  <si>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</si>
  <si>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</si>
  <si>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</si>
  <si>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</si>
  <si>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</si>
  <si>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</si>
  <si>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</si>
  <si>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</si>
  <si>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</si>
  <si>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</si>
  <si>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</si>
  <si>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</si>
  <si>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</si>
  <si>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</si>
  <si>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</si>
  <si>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</si>
  <si>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</si>
  <si>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</si>
  <si>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</si>
  <si>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</si>
  <si>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</si>
  <si>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</si>
  <si>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</si>
  <si>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</si>
  <si>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</si>
  <si>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</si>
  <si>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</si>
  <si>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</si>
  <si>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</si>
  <si>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</si>
  <si>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</si>
  <si>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</si>
  <si>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</si>
  <si>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</si>
  <si>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</si>
  <si>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</si>
  <si>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</si>
  <si>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</si>
  <si>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</si>
  <si>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</si>
  <si>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</si>
  <si>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</si>
  <si>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</si>
  <si>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</si>
  <si>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</si>
  <si>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</si>
  <si>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</si>
  <si>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</si>
  <si>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</si>
  <si>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</si>
  <si>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</si>
  <si>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</si>
  <si>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</si>
  <si>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</si>
  <si>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</si>
  <si>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</si>
  <si>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</si>
  <si>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</si>
  <si>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</si>
  <si>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</si>
  <si>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</si>
  <si>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</si>
  <si>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</si>
  <si>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</si>
  <si>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</si>
  <si>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</si>
  <si>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</si>
  <si>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</si>
  <si>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</si>
  <si>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</si>
  <si>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</si>
  <si>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</si>
  <si>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</si>
  <si>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</si>
  <si>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</si>
  <si>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</si>
  <si>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</si>
  <si>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</si>
  <si>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</si>
  <si>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</si>
  <si>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</si>
  <si>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</si>
  <si>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</si>
  <si>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</si>
  <si>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</si>
  <si>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</si>
  <si>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</si>
  <si>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</si>
  <si>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</si>
  <si>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</si>
  <si>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</si>
  <si>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</si>
  <si>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</si>
  <si>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</si>
  <si>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</si>
  <si>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</si>
  <si>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</si>
  <si>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</si>
  <si>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</si>
  <si>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</si>
  <si>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</si>
  <si>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</si>
  <si>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</si>
  <si>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</si>
  <si>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</si>
  <si>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</si>
  <si>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</si>
  <si>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</si>
  <si>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</si>
  <si>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</si>
  <si>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</si>
  <si>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</si>
  <si>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</si>
  <si>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</si>
  <si>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</si>
  <si>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</si>
  <si>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</si>
  <si>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</si>
  <si>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</si>
  <si>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</si>
  <si>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</si>
  <si>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</si>
  <si>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</si>
  <si>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</si>
  <si>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</si>
  <si>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</si>
  <si>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</si>
  <si>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</si>
  <si>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</si>
  <si>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</si>
  <si>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</si>
  <si>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</si>
  <si>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</si>
  <si>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</si>
  <si>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</si>
  <si>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</si>
  <si>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</si>
  <si>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</si>
  <si>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</si>
  <si>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</si>
  <si>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</si>
  <si>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</si>
  <si>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</si>
  <si>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</si>
  <si>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</si>
  <si>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</si>
  <si>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</si>
  <si>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</si>
  <si>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</si>
  <si>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</si>
  <si>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</si>
  <si>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</si>
  <si>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</si>
  <si>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</si>
  <si>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</si>
  <si>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</si>
  <si>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</si>
  <si>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</si>
  <si>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</si>
  <si>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</si>
  <si>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</si>
  <si>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</si>
  <si>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</si>
  <si>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</si>
  <si>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</si>
  <si>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</si>
  <si>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</si>
  <si>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</si>
  <si>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</si>
  <si>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</si>
  <si>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</si>
  <si>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</si>
  <si>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</si>
  <si>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</si>
  <si>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</si>
  <si>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</si>
  <si>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</si>
  <si>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</si>
  <si>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</si>
  <si>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</si>
  <si>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</si>
  <si>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</si>
  <si>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</si>
  <si>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</si>
  <si>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</si>
  <si>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</si>
  <si>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</si>
  <si>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</si>
  <si>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</si>
  <si>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</si>
  <si>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</si>
  <si>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</si>
  <si>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</si>
  <si>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</si>
  <si>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</si>
  <si>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</si>
  <si>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</si>
  <si>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</si>
  <si>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</si>
  <si>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</si>
  <si>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</si>
  <si>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</si>
  <si>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</si>
  <si>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</si>
  <si>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</si>
  <si>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</si>
  <si>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</si>
  <si>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</si>
  <si>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</si>
  <si>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</si>
  <si>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</si>
  <si>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</si>
  <si>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</si>
  <si>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</si>
  <si>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</si>
  <si>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</si>
  <si>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</si>
  <si>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</si>
  <si>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</si>
  <si>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</si>
  <si>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</si>
  <si>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</si>
  <si>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</si>
  <si>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</si>
  <si>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</si>
  <si>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</si>
  <si>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</si>
  <si>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</si>
  <si>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</si>
  <si>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</si>
  <si>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</si>
  <si>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</si>
  <si>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</si>
  <si>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</si>
  <si>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</si>
  <si>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</si>
  <si>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</si>
  <si>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</si>
  <si>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</si>
  <si>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</si>
  <si>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</si>
  <si>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</si>
  <si>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</si>
  <si>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</si>
  <si>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</si>
  <si>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</si>
  <si>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</si>
  <si>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</si>
  <si>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</si>
  <si>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</si>
  <si>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</si>
  <si>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</si>
  <si>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</si>
  <si>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</si>
  <si>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</si>
  <si>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</si>
  <si>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</si>
  <si>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</si>
  <si>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</si>
  <si>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</si>
  <si>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</si>
  <si>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</si>
  <si>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</si>
  <si>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</si>
  <si>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</si>
  <si>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</si>
  <si>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</si>
  <si>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</si>
  <si>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</si>
  <si>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</si>
  <si>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</si>
  <si>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</si>
  <si>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</si>
  <si>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</si>
  <si>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</si>
  <si>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</si>
  <si>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</si>
  <si>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</si>
  <si>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</si>
  <si>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</si>
  <si>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</si>
  <si>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</si>
  <si>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</si>
  <si>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</si>
  <si>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</si>
  <si>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</si>
  <si>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</si>
  <si>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</si>
  <si>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</si>
  <si>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</si>
  <si>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</si>
  <si>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</si>
  <si>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</si>
  <si>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</si>
  <si>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</si>
  <si>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</si>
  <si>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</si>
  <si>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</si>
  <si>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</si>
  <si>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</si>
  <si>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</si>
  <si>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</si>
  <si>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</si>
  <si>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</si>
  <si>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</si>
  <si>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</si>
  <si>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</si>
  <si>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</si>
  <si>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</si>
  <si>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</si>
  <si>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</si>
  <si>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</si>
  <si>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</si>
  <si>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</si>
  <si>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</si>
  <si>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</si>
  <si>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</si>
  <si>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</si>
  <si>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</si>
  <si>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</si>
  <si>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</si>
  <si>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</si>
  <si>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</si>
  <si>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</si>
  <si>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</si>
  <si>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</si>
  <si>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</si>
  <si>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</si>
  <si>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</si>
  <si>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</si>
  <si>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</si>
  <si>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</si>
  <si>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</si>
  <si>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</si>
  <si>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</si>
  <si>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</si>
  <si>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</si>
  <si>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</si>
  <si>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</si>
  <si>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</si>
  <si>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</si>
  <si>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</si>
  <si>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</si>
  <si>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</si>
  <si>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</si>
  <si>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</si>
  <si>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</si>
  <si>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</si>
  <si>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</si>
  <si>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</si>
  <si>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</si>
  <si>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</si>
  <si>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</si>
  <si>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</si>
  <si>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</si>
  <si>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</si>
  <si>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</si>
  <si>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</si>
  <si>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</si>
  <si>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</si>
  <si>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</si>
  <si>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</si>
  <si>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</si>
  <si>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</si>
  <si>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</si>
  <si>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</si>
  <si>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</si>
  <si>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</si>
  <si>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</si>
  <si>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</si>
  <si>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</si>
  <si>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</si>
  <si>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</si>
  <si>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</si>
  <si>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</si>
  <si>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</si>
  <si>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</si>
  <si>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</si>
  <si>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</si>
  <si>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</si>
  <si>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</si>
  <si>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</si>
  <si>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</si>
  <si>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</si>
  <si>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</si>
  <si>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</si>
  <si>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</si>
  <si>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</si>
  <si>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</si>
  <si>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</si>
  <si>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</si>
  <si>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</si>
  <si>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</si>
  <si>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</si>
  <si>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</si>
  <si>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</si>
  <si>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</si>
  <si>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</si>
  <si>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</si>
  <si>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</si>
  <si>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</si>
  <si>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</si>
  <si>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</si>
  <si>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</si>
  <si>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</si>
  <si>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</si>
  <si>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</si>
  <si>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</si>
  <si>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</si>
  <si>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</si>
  <si>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</si>
  <si>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</si>
  <si>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</si>
  <si>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</si>
  <si>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</si>
  <si>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</si>
  <si>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</si>
  <si>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</si>
  <si>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</si>
  <si>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</si>
  <si>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</si>
  <si>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</si>
  <si>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</si>
  <si>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</si>
  <si>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</si>
  <si>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</si>
  <si>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</si>
  <si>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</si>
  <si>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</si>
  <si>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</si>
  <si>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</si>
  <si>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</si>
  <si>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</si>
  <si>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</si>
  <si>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</si>
  <si>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</si>
  <si>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</si>
  <si>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</si>
  <si>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</si>
  <si>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</si>
  <si>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</si>
  <si>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</si>
  <si>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</si>
  <si>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</si>
  <si>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</si>
  <si>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</si>
  <si>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</si>
  <si>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</si>
  <si>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</si>
  <si>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</si>
  <si>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</si>
  <si>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</si>
  <si>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TRG KARDINALA FRANJE KUHARIĆA 3</t>
  </si>
  <si>
    <t>OSNOVNA ŠKOLA ANTUNA GUSTAVA MATOŠA</t>
  </si>
  <si>
    <t>MILA KRMPOTIĆ</t>
  </si>
  <si>
    <t>033400625</t>
  </si>
  <si>
    <t>ured@os-agmatosa-cacinci.skole.hr</t>
  </si>
  <si>
    <t>KRISTINA KRMPOTIĆ</t>
  </si>
  <si>
    <t>033684166</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</si>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</sst>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3"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5" fillId="7" borderId="68" xfId="0" applyNumberFormat="1" applyFont="1" applyFill="1" applyBorder="1" applyAlignment="1" applyProtection="1">
      <alignment horizontal="center" vertical="center" wrapText="1"/>
      <protection hidden="1"/>
    </xf>
    <xf numFmtId="0" fontId="65" fillId="7" borderId="69" xfId="0" applyNumberFormat="1" applyFont="1" applyFill="1" applyBorder="1" applyAlignment="1" applyProtection="1">
      <alignment horizontal="center" vertical="center" wrapText="1"/>
      <protection hidden="1"/>
    </xf>
    <xf numFmtId="49" fontId="65"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4"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0" fontId="82"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2"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center" vertical="top"/>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95"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7" fillId="7" borderId="127" xfId="6" applyNumberFormat="1" applyFont="1" applyFill="1" applyBorder="1" applyAlignment="1" applyProtection="1">
      <alignment horizontal="center" vertical="center" wrapText="1"/>
      <protection hidden="1"/>
    </xf>
    <xf numFmtId="0" fontId="77" fillId="7" borderId="127"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5030332</v>
      </c>
      <c r="D2" s="62">
        <f>PRRAS!E12</f>
        <v>4547530</v>
      </c>
      <c r="E2" s="62">
        <v>0</v>
      </c>
      <c r="F2" s="62">
        <v>0</v>
      </c>
      <c r="G2" s="63">
        <f t="shared" ref="G2:G65" si="0">(B2/1000)*(C2*1+D2*2)</f>
        <v>14125.392</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09353</v>
      </c>
      <c r="L10" s="50">
        <f>INT(VALUE(RefStr!B6))</f>
        <v>9353</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03018148</v>
      </c>
      <c r="L11" s="50">
        <f>INT(VALUE(RefStr!B8))</f>
        <v>3018148</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OSNOVNA ŠKOLA ANTUNA GUSTAVA MATOŠA</v>
      </c>
      <c r="L12" s="50">
        <f>LEN(Skriveni!K12)</f>
        <v>35</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33514</v>
      </c>
      <c r="L13" s="50">
        <f>INT(VALUE(RefStr!B12))</f>
        <v>33514</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ČAČINCI</v>
      </c>
      <c r="L14" s="50">
        <f>LEN(Skriveni!K14)</f>
        <v>7</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TRG KARDINALA FRANJE KUHARIĆA 3</v>
      </c>
      <c r="L15" s="50">
        <f>LEN(Skriveni!K15)</f>
        <v>31</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056</v>
      </c>
      <c r="L19" s="50">
        <f>INT(VALUE(RefStr!B22))</f>
        <v>56</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10</v>
      </c>
      <c r="L20" s="50">
        <f>IF(ISERROR(RefStr!H2),0,INT(VALUE(RefStr!H2)))</f>
        <v>10</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26206678669</v>
      </c>
      <c r="L21" s="50">
        <f>INT(VALUE(RefStr!K14))</f>
        <v>26206678669</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MILA KRMPOTIĆ</v>
      </c>
      <c r="L22" s="50">
        <f>LEN(RefStr!H25)</f>
        <v>13</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033400625</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033684166</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ured@os-agmatosa-cacinci.skole.hr</v>
      </c>
      <c r="L25" s="50">
        <f>LEN(RefStr!H29)</f>
        <v>33</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ured@os-agmatosa-cacinci.skole.hr</v>
      </c>
      <c r="L26" s="50">
        <f>LEN(RefStr!H31)</f>
        <v>33</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KRISTINA KRMPOTIĆ</v>
      </c>
      <c r="L27" s="50">
        <f>LEN(RefStr!H33)</f>
        <v>17</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72.967.063,34</v>
      </c>
      <c r="L28" s="50">
        <f>SUM(G2:G1567)</f>
        <v>72967063.342999965</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61932929.757999986</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3719486.0460000001</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6821303.2890000008</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709.12099999999998</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492635.12900000002</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4259131</v>
      </c>
      <c r="D46" s="57">
        <f>PRRAS!E56</f>
        <v>4076473</v>
      </c>
      <c r="E46" s="57">
        <v>0</v>
      </c>
      <c r="F46" s="57">
        <v>0</v>
      </c>
      <c r="G46" s="58">
        <f t="shared" si="0"/>
        <v>558543.46499999997</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4174488</v>
      </c>
      <c r="D64" s="57">
        <f>PRRAS!E74</f>
        <v>4020950</v>
      </c>
      <c r="E64" s="57">
        <v>0</v>
      </c>
      <c r="F64" s="57">
        <v>0</v>
      </c>
      <c r="G64" s="58">
        <f t="shared" si="0"/>
        <v>769632.44400000002</v>
      </c>
      <c r="H64" s="58">
        <f t="shared" si="1"/>
        <v>0</v>
      </c>
      <c r="I64" s="59">
        <v>0</v>
      </c>
    </row>
    <row r="65" spans="1:9" x14ac:dyDescent="0.2">
      <c r="A65" s="56">
        <v>151</v>
      </c>
      <c r="B65" s="57">
        <f>PRRAS!C75</f>
        <v>64</v>
      </c>
      <c r="C65" s="57">
        <f>PRRAS!D75</f>
        <v>4077054</v>
      </c>
      <c r="D65" s="57">
        <f>PRRAS!E75</f>
        <v>3950467</v>
      </c>
      <c r="E65" s="57">
        <v>0</v>
      </c>
      <c r="F65" s="57">
        <v>0</v>
      </c>
      <c r="G65" s="58">
        <f t="shared" si="0"/>
        <v>766591.23199999996</v>
      </c>
      <c r="H65" s="58">
        <f t="shared" si="1"/>
        <v>0</v>
      </c>
      <c r="I65" s="59">
        <v>0</v>
      </c>
    </row>
    <row r="66" spans="1:9" x14ac:dyDescent="0.2">
      <c r="A66" s="56">
        <v>151</v>
      </c>
      <c r="B66" s="57">
        <f>PRRAS!C76</f>
        <v>65</v>
      </c>
      <c r="C66" s="57">
        <f>PRRAS!D76</f>
        <v>97434</v>
      </c>
      <c r="D66" s="57">
        <f>PRRAS!E76</f>
        <v>70483</v>
      </c>
      <c r="E66" s="57">
        <v>0</v>
      </c>
      <c r="F66" s="57">
        <v>0</v>
      </c>
      <c r="G66" s="58">
        <f t="shared" ref="G66:G129" si="2">(B66/1000)*(C66*1+D66*2)</f>
        <v>15496</v>
      </c>
      <c r="H66" s="58">
        <f t="shared" ref="H66:H129" si="3">ABS(C66-ROUND(C66,0))+ABS(D66-ROUND(D66,0))</f>
        <v>0</v>
      </c>
      <c r="I66" s="59">
        <v>0</v>
      </c>
    </row>
    <row r="67" spans="1:9" x14ac:dyDescent="0.2">
      <c r="A67" s="56">
        <v>151</v>
      </c>
      <c r="B67" s="57">
        <f>PRRAS!C77</f>
        <v>66</v>
      </c>
      <c r="C67" s="57">
        <f>PRRAS!D77</f>
        <v>84643</v>
      </c>
      <c r="D67" s="57">
        <f>PRRAS!E77</f>
        <v>55523</v>
      </c>
      <c r="E67" s="57">
        <v>0</v>
      </c>
      <c r="F67" s="57">
        <v>0</v>
      </c>
      <c r="G67" s="58">
        <f t="shared" si="2"/>
        <v>12915.474</v>
      </c>
      <c r="H67" s="58">
        <f t="shared" si="3"/>
        <v>0</v>
      </c>
      <c r="I67" s="59">
        <v>0</v>
      </c>
    </row>
    <row r="68" spans="1:9" x14ac:dyDescent="0.2">
      <c r="A68" s="56">
        <v>151</v>
      </c>
      <c r="B68" s="57">
        <f>PRRAS!C78</f>
        <v>67</v>
      </c>
      <c r="C68" s="57">
        <f>PRRAS!D78</f>
        <v>84643</v>
      </c>
      <c r="D68" s="57">
        <f>PRRAS!E78</f>
        <v>55523</v>
      </c>
      <c r="E68" s="57">
        <v>0</v>
      </c>
      <c r="F68" s="57">
        <v>0</v>
      </c>
      <c r="G68" s="58">
        <f t="shared" si="2"/>
        <v>13111.163</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15</v>
      </c>
      <c r="D75" s="57">
        <f>PRRAS!E85</f>
        <v>14</v>
      </c>
      <c r="E75" s="57">
        <v>0</v>
      </c>
      <c r="F75" s="57">
        <v>0</v>
      </c>
      <c r="G75" s="58">
        <f t="shared" si="2"/>
        <v>3.1819999999999999</v>
      </c>
      <c r="H75" s="58">
        <f t="shared" si="3"/>
        <v>0</v>
      </c>
      <c r="I75" s="59">
        <v>0</v>
      </c>
    </row>
    <row r="76" spans="1:9" x14ac:dyDescent="0.2">
      <c r="A76" s="56">
        <v>151</v>
      </c>
      <c r="B76" s="57">
        <f>PRRAS!C86</f>
        <v>75</v>
      </c>
      <c r="C76" s="57">
        <f>PRRAS!D86</f>
        <v>15</v>
      </c>
      <c r="D76" s="57">
        <f>PRRAS!E86</f>
        <v>14</v>
      </c>
      <c r="E76" s="57">
        <v>0</v>
      </c>
      <c r="F76" s="57">
        <v>0</v>
      </c>
      <c r="G76" s="58">
        <f t="shared" si="2"/>
        <v>3.2250000000000001</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15</v>
      </c>
      <c r="D78" s="57">
        <f>PRRAS!E88</f>
        <v>14</v>
      </c>
      <c r="E78" s="57">
        <v>0</v>
      </c>
      <c r="F78" s="57">
        <v>0</v>
      </c>
      <c r="G78" s="58">
        <f t="shared" si="2"/>
        <v>3.3109999999999999</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172471</v>
      </c>
      <c r="D106" s="57">
        <f>PRRAS!E116</f>
        <v>133124</v>
      </c>
      <c r="E106" s="57">
        <v>0</v>
      </c>
      <c r="F106" s="57">
        <v>0</v>
      </c>
      <c r="G106" s="58">
        <f t="shared" si="2"/>
        <v>46065.494999999995</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172471</v>
      </c>
      <c r="D112" s="57">
        <f>PRRAS!E122</f>
        <v>133124</v>
      </c>
      <c r="E112" s="57">
        <v>0</v>
      </c>
      <c r="F112" s="57">
        <v>0</v>
      </c>
      <c r="G112" s="58">
        <f t="shared" si="2"/>
        <v>48697.809000000001</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172471</v>
      </c>
      <c r="D117" s="57">
        <f>PRRAS!E127</f>
        <v>133124</v>
      </c>
      <c r="E117" s="57">
        <v>0</v>
      </c>
      <c r="F117" s="57">
        <v>0</v>
      </c>
      <c r="G117" s="58">
        <f t="shared" si="2"/>
        <v>50891.404000000002</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31410</v>
      </c>
      <c r="D124" s="57">
        <f>PRRAS!E134</f>
        <v>12900</v>
      </c>
      <c r="E124" s="57">
        <v>0</v>
      </c>
      <c r="F124" s="57">
        <v>0</v>
      </c>
      <c r="G124" s="58">
        <f t="shared" si="2"/>
        <v>7036.83</v>
      </c>
      <c r="H124" s="58">
        <f t="shared" si="3"/>
        <v>0</v>
      </c>
      <c r="I124" s="59">
        <v>0</v>
      </c>
    </row>
    <row r="125" spans="1:9" x14ac:dyDescent="0.2">
      <c r="A125" s="56">
        <v>151</v>
      </c>
      <c r="B125" s="57">
        <f>PRRAS!C135</f>
        <v>124</v>
      </c>
      <c r="C125" s="57">
        <f>PRRAS!D135</f>
        <v>24200</v>
      </c>
      <c r="D125" s="57">
        <f>PRRAS!E135</f>
        <v>11900</v>
      </c>
      <c r="E125" s="57">
        <v>0</v>
      </c>
      <c r="F125" s="57">
        <v>0</v>
      </c>
      <c r="G125" s="58">
        <f t="shared" si="2"/>
        <v>5952</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24200</v>
      </c>
      <c r="D127" s="57">
        <f>PRRAS!E137</f>
        <v>11900</v>
      </c>
      <c r="E127" s="57">
        <v>0</v>
      </c>
      <c r="F127" s="57">
        <v>0</v>
      </c>
      <c r="G127" s="58">
        <f t="shared" si="2"/>
        <v>6048</v>
      </c>
      <c r="H127" s="58">
        <f t="shared" si="3"/>
        <v>0</v>
      </c>
      <c r="I127" s="59">
        <v>0</v>
      </c>
    </row>
    <row r="128" spans="1:9" x14ac:dyDescent="0.2">
      <c r="A128" s="56">
        <v>151</v>
      </c>
      <c r="B128" s="57">
        <f>PRRAS!C138</f>
        <v>127</v>
      </c>
      <c r="C128" s="57">
        <f>PRRAS!D138</f>
        <v>7210</v>
      </c>
      <c r="D128" s="57">
        <f>PRRAS!E138</f>
        <v>1000</v>
      </c>
      <c r="E128" s="57">
        <v>0</v>
      </c>
      <c r="F128" s="57">
        <v>0</v>
      </c>
      <c r="G128" s="58">
        <f t="shared" si="2"/>
        <v>1169.67</v>
      </c>
      <c r="H128" s="58">
        <f t="shared" si="3"/>
        <v>0</v>
      </c>
      <c r="I128" s="59">
        <v>0</v>
      </c>
    </row>
    <row r="129" spans="1:9" x14ac:dyDescent="0.2">
      <c r="A129" s="56">
        <v>151</v>
      </c>
      <c r="B129" s="57">
        <f>PRRAS!C139</f>
        <v>128</v>
      </c>
      <c r="C129" s="57">
        <f>PRRAS!D139</f>
        <v>7210</v>
      </c>
      <c r="D129" s="57">
        <f>PRRAS!E139</f>
        <v>1000</v>
      </c>
      <c r="E129" s="57">
        <v>0</v>
      </c>
      <c r="F129" s="57">
        <v>0</v>
      </c>
      <c r="G129" s="58">
        <f t="shared" si="2"/>
        <v>1178.8800000000001</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567305</v>
      </c>
      <c r="D131" s="57">
        <f>PRRAS!E141</f>
        <v>325019</v>
      </c>
      <c r="E131" s="57">
        <v>0</v>
      </c>
      <c r="F131" s="57">
        <v>0</v>
      </c>
      <c r="G131" s="58">
        <f t="shared" si="4"/>
        <v>158254.59</v>
      </c>
      <c r="H131" s="58">
        <f t="shared" si="5"/>
        <v>0</v>
      </c>
      <c r="I131" s="59">
        <v>0</v>
      </c>
    </row>
    <row r="132" spans="1:9" x14ac:dyDescent="0.2">
      <c r="A132" s="56">
        <v>151</v>
      </c>
      <c r="B132" s="57">
        <f>PRRAS!C142</f>
        <v>131</v>
      </c>
      <c r="C132" s="57">
        <f>PRRAS!D142</f>
        <v>567305</v>
      </c>
      <c r="D132" s="57">
        <f>PRRAS!E142</f>
        <v>325019</v>
      </c>
      <c r="E132" s="57">
        <v>0</v>
      </c>
      <c r="F132" s="57">
        <v>0</v>
      </c>
      <c r="G132" s="58">
        <f t="shared" si="4"/>
        <v>159471.93300000002</v>
      </c>
      <c r="H132" s="58">
        <f t="shared" si="5"/>
        <v>0</v>
      </c>
      <c r="I132" s="59">
        <v>0</v>
      </c>
    </row>
    <row r="133" spans="1:9" x14ac:dyDescent="0.2">
      <c r="A133" s="56">
        <v>151</v>
      </c>
      <c r="B133" s="57">
        <f>PRRAS!C143</f>
        <v>132</v>
      </c>
      <c r="C133" s="57">
        <f>PRRAS!D143</f>
        <v>567305</v>
      </c>
      <c r="D133" s="57">
        <f>PRRAS!E143</f>
        <v>325019</v>
      </c>
      <c r="E133" s="57">
        <v>0</v>
      </c>
      <c r="F133" s="57">
        <v>0</v>
      </c>
      <c r="G133" s="58">
        <f t="shared" si="4"/>
        <v>160689.27600000001</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4820093</v>
      </c>
      <c r="D149" s="57">
        <f>PRRAS!E159</f>
        <v>4822864</v>
      </c>
      <c r="E149" s="57">
        <v>0</v>
      </c>
      <c r="F149" s="57">
        <v>0</v>
      </c>
      <c r="G149" s="58">
        <f t="shared" si="4"/>
        <v>2140941.5079999999</v>
      </c>
      <c r="H149" s="58">
        <f t="shared" si="5"/>
        <v>0</v>
      </c>
      <c r="I149" s="59">
        <v>0</v>
      </c>
    </row>
    <row r="150" spans="1:9" x14ac:dyDescent="0.2">
      <c r="A150" s="56">
        <v>151</v>
      </c>
      <c r="B150" s="57">
        <f>PRRAS!C160</f>
        <v>149</v>
      </c>
      <c r="C150" s="57">
        <f>PRRAS!D160</f>
        <v>3841793</v>
      </c>
      <c r="D150" s="57">
        <f>PRRAS!E160</f>
        <v>4115869</v>
      </c>
      <c r="E150" s="57">
        <v>0</v>
      </c>
      <c r="F150" s="57">
        <v>0</v>
      </c>
      <c r="G150" s="58">
        <f t="shared" si="4"/>
        <v>1798956.1189999999</v>
      </c>
      <c r="H150" s="58">
        <f t="shared" si="5"/>
        <v>0</v>
      </c>
      <c r="I150" s="59">
        <v>0</v>
      </c>
    </row>
    <row r="151" spans="1:9" x14ac:dyDescent="0.2">
      <c r="A151" s="56">
        <v>151</v>
      </c>
      <c r="B151" s="57">
        <f>PRRAS!C161</f>
        <v>150</v>
      </c>
      <c r="C151" s="57">
        <f>PRRAS!D161</f>
        <v>3201502</v>
      </c>
      <c r="D151" s="57">
        <f>PRRAS!E161</f>
        <v>3418650</v>
      </c>
      <c r="E151" s="57">
        <v>0</v>
      </c>
      <c r="F151" s="57">
        <v>0</v>
      </c>
      <c r="G151" s="58">
        <f t="shared" si="4"/>
        <v>1505820.3</v>
      </c>
      <c r="H151" s="58">
        <f t="shared" si="5"/>
        <v>0</v>
      </c>
      <c r="I151" s="59">
        <v>0</v>
      </c>
    </row>
    <row r="152" spans="1:9" x14ac:dyDescent="0.2">
      <c r="A152" s="56">
        <v>151</v>
      </c>
      <c r="B152" s="57">
        <f>PRRAS!C162</f>
        <v>151</v>
      </c>
      <c r="C152" s="57">
        <f>PRRAS!D162</f>
        <v>3201502</v>
      </c>
      <c r="D152" s="57">
        <f>PRRAS!E162</f>
        <v>3418650</v>
      </c>
      <c r="E152" s="57">
        <v>0</v>
      </c>
      <c r="F152" s="57">
        <v>0</v>
      </c>
      <c r="G152" s="58">
        <f t="shared" si="4"/>
        <v>1515859.102</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110271</v>
      </c>
      <c r="D156" s="57">
        <f>PRRAS!E166</f>
        <v>133142</v>
      </c>
      <c r="E156" s="57">
        <v>0</v>
      </c>
      <c r="F156" s="57">
        <v>0</v>
      </c>
      <c r="G156" s="58">
        <f t="shared" si="4"/>
        <v>58366.025000000001</v>
      </c>
      <c r="H156" s="58">
        <f t="shared" si="5"/>
        <v>0</v>
      </c>
      <c r="I156" s="59">
        <v>0</v>
      </c>
    </row>
    <row r="157" spans="1:9" x14ac:dyDescent="0.2">
      <c r="A157" s="56">
        <v>151</v>
      </c>
      <c r="B157" s="57">
        <f>PRRAS!C167</f>
        <v>156</v>
      </c>
      <c r="C157" s="57">
        <f>PRRAS!D167</f>
        <v>530020</v>
      </c>
      <c r="D157" s="57">
        <f>PRRAS!E167</f>
        <v>564077</v>
      </c>
      <c r="E157" s="57">
        <v>0</v>
      </c>
      <c r="F157" s="57">
        <v>0</v>
      </c>
      <c r="G157" s="58">
        <f t="shared" si="4"/>
        <v>258675.144</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525792</v>
      </c>
      <c r="D159" s="57">
        <f>PRRAS!E169</f>
        <v>564077</v>
      </c>
      <c r="E159" s="57">
        <v>0</v>
      </c>
      <c r="F159" s="57">
        <v>0</v>
      </c>
      <c r="G159" s="58">
        <f t="shared" si="4"/>
        <v>261323.46799999999</v>
      </c>
      <c r="H159" s="58">
        <f t="shared" si="5"/>
        <v>0</v>
      </c>
      <c r="I159" s="59">
        <v>0</v>
      </c>
    </row>
    <row r="160" spans="1:9" x14ac:dyDescent="0.2">
      <c r="A160" s="56">
        <v>151</v>
      </c>
      <c r="B160" s="57">
        <f>PRRAS!C170</f>
        <v>159</v>
      </c>
      <c r="C160" s="57">
        <f>PRRAS!D170</f>
        <v>4228</v>
      </c>
      <c r="D160" s="57">
        <f>PRRAS!E170</f>
        <v>0</v>
      </c>
      <c r="E160" s="57">
        <v>0</v>
      </c>
      <c r="F160" s="57">
        <v>0</v>
      </c>
      <c r="G160" s="58">
        <f t="shared" si="4"/>
        <v>672.25200000000007</v>
      </c>
      <c r="H160" s="58">
        <f t="shared" si="5"/>
        <v>0</v>
      </c>
      <c r="I160" s="59">
        <v>0</v>
      </c>
    </row>
    <row r="161" spans="1:9" x14ac:dyDescent="0.2">
      <c r="A161" s="56">
        <v>151</v>
      </c>
      <c r="B161" s="57">
        <f>PRRAS!C171</f>
        <v>160</v>
      </c>
      <c r="C161" s="57">
        <f>PRRAS!D171</f>
        <v>974153</v>
      </c>
      <c r="D161" s="57">
        <f>PRRAS!E171</f>
        <v>657036</v>
      </c>
      <c r="E161" s="57">
        <v>0</v>
      </c>
      <c r="F161" s="57">
        <v>0</v>
      </c>
      <c r="G161" s="58">
        <f t="shared" si="4"/>
        <v>366116</v>
      </c>
      <c r="H161" s="58">
        <f t="shared" si="5"/>
        <v>0</v>
      </c>
      <c r="I161" s="59">
        <v>0</v>
      </c>
    </row>
    <row r="162" spans="1:9" x14ac:dyDescent="0.2">
      <c r="A162" s="56">
        <v>151</v>
      </c>
      <c r="B162" s="57">
        <f>PRRAS!C172</f>
        <v>161</v>
      </c>
      <c r="C162" s="57">
        <f>PRRAS!D172</f>
        <v>151567</v>
      </c>
      <c r="D162" s="57">
        <f>PRRAS!E172</f>
        <v>104264</v>
      </c>
      <c r="E162" s="57">
        <v>0</v>
      </c>
      <c r="F162" s="57">
        <v>0</v>
      </c>
      <c r="G162" s="58">
        <f t="shared" si="4"/>
        <v>57975.294999999998</v>
      </c>
      <c r="H162" s="58">
        <f t="shared" si="5"/>
        <v>0</v>
      </c>
      <c r="I162" s="59">
        <v>0</v>
      </c>
    </row>
    <row r="163" spans="1:9" x14ac:dyDescent="0.2">
      <c r="A163" s="56">
        <v>151</v>
      </c>
      <c r="B163" s="57">
        <f>PRRAS!C173</f>
        <v>162</v>
      </c>
      <c r="C163" s="57">
        <f>PRRAS!D173</f>
        <v>16510</v>
      </c>
      <c r="D163" s="57">
        <f>PRRAS!E173</f>
        <v>4222</v>
      </c>
      <c r="E163" s="57">
        <v>0</v>
      </c>
      <c r="F163" s="57">
        <v>0</v>
      </c>
      <c r="G163" s="58">
        <f t="shared" si="4"/>
        <v>4042.5480000000002</v>
      </c>
      <c r="H163" s="58">
        <f t="shared" si="5"/>
        <v>0</v>
      </c>
      <c r="I163" s="59">
        <v>0</v>
      </c>
    </row>
    <row r="164" spans="1:9" x14ac:dyDescent="0.2">
      <c r="A164" s="56">
        <v>151</v>
      </c>
      <c r="B164" s="57">
        <f>PRRAS!C174</f>
        <v>163</v>
      </c>
      <c r="C164" s="57">
        <f>PRRAS!D174</f>
        <v>135057</v>
      </c>
      <c r="D164" s="57">
        <f>PRRAS!E174</f>
        <v>100042</v>
      </c>
      <c r="E164" s="57">
        <v>0</v>
      </c>
      <c r="F164" s="57">
        <v>0</v>
      </c>
      <c r="G164" s="58">
        <f t="shared" si="4"/>
        <v>54627.983</v>
      </c>
      <c r="H164" s="58">
        <f t="shared" si="5"/>
        <v>0</v>
      </c>
      <c r="I164" s="59">
        <v>0</v>
      </c>
    </row>
    <row r="165" spans="1:9" x14ac:dyDescent="0.2">
      <c r="A165" s="56">
        <v>151</v>
      </c>
      <c r="B165" s="57">
        <f>PRRAS!C175</f>
        <v>164</v>
      </c>
      <c r="C165" s="57">
        <f>PRRAS!D175</f>
        <v>0</v>
      </c>
      <c r="D165" s="57">
        <f>PRRAS!E175</f>
        <v>0</v>
      </c>
      <c r="E165" s="57">
        <v>0</v>
      </c>
      <c r="F165" s="57">
        <v>0</v>
      </c>
      <c r="G165" s="58">
        <f t="shared" si="4"/>
        <v>0</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390813</v>
      </c>
      <c r="D167" s="57">
        <f>PRRAS!E177</f>
        <v>343721</v>
      </c>
      <c r="E167" s="57">
        <v>0</v>
      </c>
      <c r="F167" s="57">
        <v>0</v>
      </c>
      <c r="G167" s="58">
        <f t="shared" si="4"/>
        <v>178990.33000000002</v>
      </c>
      <c r="H167" s="58">
        <f t="shared" si="5"/>
        <v>0</v>
      </c>
      <c r="I167" s="59">
        <v>0</v>
      </c>
    </row>
    <row r="168" spans="1:9" x14ac:dyDescent="0.2">
      <c r="A168" s="56">
        <v>151</v>
      </c>
      <c r="B168" s="57">
        <f>PRRAS!C178</f>
        <v>167</v>
      </c>
      <c r="C168" s="57">
        <f>PRRAS!D178</f>
        <v>27664</v>
      </c>
      <c r="D168" s="57">
        <f>PRRAS!E178</f>
        <v>31173</v>
      </c>
      <c r="E168" s="57">
        <v>0</v>
      </c>
      <c r="F168" s="57">
        <v>0</v>
      </c>
      <c r="G168" s="58">
        <f t="shared" si="4"/>
        <v>15031.67</v>
      </c>
      <c r="H168" s="58">
        <f t="shared" si="5"/>
        <v>0</v>
      </c>
      <c r="I168" s="59">
        <v>0</v>
      </c>
    </row>
    <row r="169" spans="1:9" x14ac:dyDescent="0.2">
      <c r="A169" s="56">
        <v>151</v>
      </c>
      <c r="B169" s="57">
        <f>PRRAS!C179</f>
        <v>168</v>
      </c>
      <c r="C169" s="57">
        <f>PRRAS!D179</f>
        <v>153804</v>
      </c>
      <c r="D169" s="57">
        <f>PRRAS!E179</f>
        <v>129890</v>
      </c>
      <c r="E169" s="57">
        <v>0</v>
      </c>
      <c r="F169" s="57">
        <v>0</v>
      </c>
      <c r="G169" s="58">
        <f t="shared" si="4"/>
        <v>69482.112000000008</v>
      </c>
      <c r="H169" s="58">
        <f t="shared" si="5"/>
        <v>0</v>
      </c>
      <c r="I169" s="59">
        <v>0</v>
      </c>
    </row>
    <row r="170" spans="1:9" x14ac:dyDescent="0.2">
      <c r="A170" s="56">
        <v>151</v>
      </c>
      <c r="B170" s="57">
        <f>PRRAS!C180</f>
        <v>169</v>
      </c>
      <c r="C170" s="57">
        <f>PRRAS!D180</f>
        <v>189068</v>
      </c>
      <c r="D170" s="57">
        <f>PRRAS!E180</f>
        <v>167892</v>
      </c>
      <c r="E170" s="57">
        <v>0</v>
      </c>
      <c r="F170" s="57">
        <v>0</v>
      </c>
      <c r="G170" s="58">
        <f t="shared" si="4"/>
        <v>88699.988000000012</v>
      </c>
      <c r="H170" s="58">
        <f t="shared" si="5"/>
        <v>0</v>
      </c>
      <c r="I170" s="59">
        <v>0</v>
      </c>
    </row>
    <row r="171" spans="1:9" x14ac:dyDescent="0.2">
      <c r="A171" s="56">
        <v>151</v>
      </c>
      <c r="B171" s="57">
        <f>PRRAS!C181</f>
        <v>170</v>
      </c>
      <c r="C171" s="57">
        <f>PRRAS!D181</f>
        <v>12758</v>
      </c>
      <c r="D171" s="57">
        <f>PRRAS!E181</f>
        <v>9248</v>
      </c>
      <c r="E171" s="57">
        <v>0</v>
      </c>
      <c r="F171" s="57">
        <v>0</v>
      </c>
      <c r="G171" s="58">
        <f t="shared" si="4"/>
        <v>5313.18</v>
      </c>
      <c r="H171" s="58">
        <f t="shared" si="5"/>
        <v>0</v>
      </c>
      <c r="I171" s="59">
        <v>0</v>
      </c>
    </row>
    <row r="172" spans="1:9" x14ac:dyDescent="0.2">
      <c r="A172" s="56">
        <v>151</v>
      </c>
      <c r="B172" s="57">
        <f>PRRAS!C182</f>
        <v>171</v>
      </c>
      <c r="C172" s="57">
        <f>PRRAS!D182</f>
        <v>7219</v>
      </c>
      <c r="D172" s="57">
        <f>PRRAS!E182</f>
        <v>3285</v>
      </c>
      <c r="E172" s="57">
        <v>0</v>
      </c>
      <c r="F172" s="57">
        <v>0</v>
      </c>
      <c r="G172" s="58">
        <f t="shared" si="4"/>
        <v>2357.9190000000003</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300</v>
      </c>
      <c r="D174" s="57">
        <f>PRRAS!E184</f>
        <v>2233</v>
      </c>
      <c r="E174" s="57">
        <v>0</v>
      </c>
      <c r="F174" s="57">
        <v>0</v>
      </c>
      <c r="G174" s="58">
        <f t="shared" si="4"/>
        <v>824.51799999999992</v>
      </c>
      <c r="H174" s="58">
        <f t="shared" si="5"/>
        <v>0</v>
      </c>
      <c r="I174" s="59">
        <v>0</v>
      </c>
    </row>
    <row r="175" spans="1:9" x14ac:dyDescent="0.2">
      <c r="A175" s="56">
        <v>151</v>
      </c>
      <c r="B175" s="57">
        <f>PRRAS!C185</f>
        <v>174</v>
      </c>
      <c r="C175" s="57">
        <f>PRRAS!D185</f>
        <v>368532</v>
      </c>
      <c r="D175" s="57">
        <f>PRRAS!E185</f>
        <v>144931</v>
      </c>
      <c r="E175" s="57">
        <v>0</v>
      </c>
      <c r="F175" s="57">
        <v>0</v>
      </c>
      <c r="G175" s="58">
        <f t="shared" si="4"/>
        <v>114560.556</v>
      </c>
      <c r="H175" s="58">
        <f t="shared" si="5"/>
        <v>0</v>
      </c>
      <c r="I175" s="59">
        <v>0</v>
      </c>
    </row>
    <row r="176" spans="1:9" x14ac:dyDescent="0.2">
      <c r="A176" s="56">
        <v>151</v>
      </c>
      <c r="B176" s="57">
        <f>PRRAS!C186</f>
        <v>175</v>
      </c>
      <c r="C176" s="57">
        <f>PRRAS!D186</f>
        <v>253249</v>
      </c>
      <c r="D176" s="57">
        <f>PRRAS!E186</f>
        <v>11644</v>
      </c>
      <c r="E176" s="57">
        <v>0</v>
      </c>
      <c r="F176" s="57">
        <v>0</v>
      </c>
      <c r="G176" s="58">
        <f t="shared" si="4"/>
        <v>48393.974999999999</v>
      </c>
      <c r="H176" s="58">
        <f t="shared" si="5"/>
        <v>0</v>
      </c>
      <c r="I176" s="59">
        <v>0</v>
      </c>
    </row>
    <row r="177" spans="1:9" x14ac:dyDescent="0.2">
      <c r="A177" s="56">
        <v>151</v>
      </c>
      <c r="B177" s="57">
        <f>PRRAS!C187</f>
        <v>176</v>
      </c>
      <c r="C177" s="57">
        <f>PRRAS!D187</f>
        <v>52992</v>
      </c>
      <c r="D177" s="57">
        <f>PRRAS!E187</f>
        <v>69373</v>
      </c>
      <c r="E177" s="57">
        <v>0</v>
      </c>
      <c r="F177" s="57">
        <v>0</v>
      </c>
      <c r="G177" s="58">
        <f t="shared" si="4"/>
        <v>33745.887999999999</v>
      </c>
      <c r="H177" s="58">
        <f t="shared" si="5"/>
        <v>0</v>
      </c>
      <c r="I177" s="59">
        <v>0</v>
      </c>
    </row>
    <row r="178" spans="1:9" x14ac:dyDescent="0.2">
      <c r="A178" s="56">
        <v>151</v>
      </c>
      <c r="B178" s="57">
        <f>PRRAS!C188</f>
        <v>177</v>
      </c>
      <c r="C178" s="57">
        <f>PRRAS!D188</f>
        <v>0</v>
      </c>
      <c r="D178" s="57">
        <f>PRRAS!E188</f>
        <v>0</v>
      </c>
      <c r="E178" s="57">
        <v>0</v>
      </c>
      <c r="F178" s="57">
        <v>0</v>
      </c>
      <c r="G178" s="58">
        <f t="shared" si="4"/>
        <v>0</v>
      </c>
      <c r="H178" s="58">
        <f t="shared" si="5"/>
        <v>0</v>
      </c>
      <c r="I178" s="59">
        <v>0</v>
      </c>
    </row>
    <row r="179" spans="1:9" x14ac:dyDescent="0.2">
      <c r="A179" s="56">
        <v>151</v>
      </c>
      <c r="B179" s="57">
        <f>PRRAS!C189</f>
        <v>178</v>
      </c>
      <c r="C179" s="57">
        <f>PRRAS!D189</f>
        <v>15615</v>
      </c>
      <c r="D179" s="57">
        <f>PRRAS!E189</f>
        <v>12564</v>
      </c>
      <c r="E179" s="57">
        <v>0</v>
      </c>
      <c r="F179" s="57">
        <v>0</v>
      </c>
      <c r="G179" s="58">
        <f t="shared" si="4"/>
        <v>7252.2539999999999</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3500</v>
      </c>
      <c r="D181" s="57">
        <f>PRRAS!E191</f>
        <v>5500</v>
      </c>
      <c r="E181" s="57">
        <v>0</v>
      </c>
      <c r="F181" s="57">
        <v>0</v>
      </c>
      <c r="G181" s="58">
        <f t="shared" si="4"/>
        <v>2610</v>
      </c>
      <c r="H181" s="58">
        <f t="shared" si="5"/>
        <v>0</v>
      </c>
      <c r="I181" s="59">
        <v>0</v>
      </c>
    </row>
    <row r="182" spans="1:9" x14ac:dyDescent="0.2">
      <c r="A182" s="56">
        <v>151</v>
      </c>
      <c r="B182" s="57">
        <f>PRRAS!C192</f>
        <v>181</v>
      </c>
      <c r="C182" s="57">
        <f>PRRAS!D192</f>
        <v>39887</v>
      </c>
      <c r="D182" s="57">
        <f>PRRAS!E192</f>
        <v>39887</v>
      </c>
      <c r="E182" s="57">
        <v>0</v>
      </c>
      <c r="F182" s="57">
        <v>0</v>
      </c>
      <c r="G182" s="58">
        <f t="shared" si="4"/>
        <v>21658.641</v>
      </c>
      <c r="H182" s="58">
        <f t="shared" si="5"/>
        <v>0</v>
      </c>
      <c r="I182" s="59">
        <v>0</v>
      </c>
    </row>
    <row r="183" spans="1:9" x14ac:dyDescent="0.2">
      <c r="A183" s="56">
        <v>151</v>
      </c>
      <c r="B183" s="57">
        <f>PRRAS!C193</f>
        <v>182</v>
      </c>
      <c r="C183" s="57">
        <f>PRRAS!D193</f>
        <v>0</v>
      </c>
      <c r="D183" s="57">
        <f>PRRAS!E193</f>
        <v>0</v>
      </c>
      <c r="E183" s="57">
        <v>0</v>
      </c>
      <c r="F183" s="57">
        <v>0</v>
      </c>
      <c r="G183" s="58">
        <f t="shared" si="4"/>
        <v>0</v>
      </c>
      <c r="H183" s="58">
        <f t="shared" si="5"/>
        <v>0</v>
      </c>
      <c r="I183" s="59">
        <v>0</v>
      </c>
    </row>
    <row r="184" spans="1:9" x14ac:dyDescent="0.2">
      <c r="A184" s="56">
        <v>151</v>
      </c>
      <c r="B184" s="57">
        <f>PRRAS!C194</f>
        <v>183</v>
      </c>
      <c r="C184" s="57">
        <f>PRRAS!D194</f>
        <v>3289</v>
      </c>
      <c r="D184" s="57">
        <f>PRRAS!E194</f>
        <v>5963</v>
      </c>
      <c r="E184" s="57">
        <v>0</v>
      </c>
      <c r="F184" s="57">
        <v>0</v>
      </c>
      <c r="G184" s="58">
        <f t="shared" si="4"/>
        <v>2784.3449999999998</v>
      </c>
      <c r="H184" s="58">
        <f t="shared" si="5"/>
        <v>0</v>
      </c>
      <c r="I184" s="59">
        <v>0</v>
      </c>
    </row>
    <row r="185" spans="1:9" x14ac:dyDescent="0.2">
      <c r="A185" s="56">
        <v>151</v>
      </c>
      <c r="B185" s="57">
        <f>PRRAS!C195</f>
        <v>184</v>
      </c>
      <c r="C185" s="57">
        <f>PRRAS!D195</f>
        <v>8305</v>
      </c>
      <c r="D185" s="57">
        <f>PRRAS!E195</f>
        <v>0</v>
      </c>
      <c r="E185" s="57">
        <v>0</v>
      </c>
      <c r="F185" s="57">
        <v>0</v>
      </c>
      <c r="G185" s="58">
        <f t="shared" si="4"/>
        <v>1528.12</v>
      </c>
      <c r="H185" s="58">
        <f t="shared" si="5"/>
        <v>0</v>
      </c>
      <c r="I185" s="59">
        <v>0</v>
      </c>
    </row>
    <row r="186" spans="1:9" x14ac:dyDescent="0.2">
      <c r="A186" s="56">
        <v>151</v>
      </c>
      <c r="B186" s="57">
        <f>PRRAS!C196</f>
        <v>185</v>
      </c>
      <c r="C186" s="57">
        <f>PRRAS!D196</f>
        <v>54936</v>
      </c>
      <c r="D186" s="57">
        <f>PRRAS!E196</f>
        <v>64120</v>
      </c>
      <c r="E186" s="57">
        <v>0</v>
      </c>
      <c r="F186" s="57">
        <v>0</v>
      </c>
      <c r="G186" s="58">
        <f t="shared" si="4"/>
        <v>33887.56</v>
      </c>
      <c r="H186" s="58">
        <f t="shared" si="5"/>
        <v>0</v>
      </c>
      <c r="I186" s="59">
        <v>0</v>
      </c>
    </row>
    <row r="187" spans="1:9" x14ac:dyDescent="0.2">
      <c r="A187" s="56">
        <v>151</v>
      </c>
      <c r="B187" s="57">
        <f>PRRAS!C197</f>
        <v>186</v>
      </c>
      <c r="C187" s="57">
        <f>PRRAS!D197</f>
        <v>0</v>
      </c>
      <c r="D187" s="57">
        <f>PRRAS!E197</f>
        <v>0</v>
      </c>
      <c r="E187" s="57">
        <v>0</v>
      </c>
      <c r="F187" s="57">
        <v>0</v>
      </c>
      <c r="G187" s="58">
        <f t="shared" si="4"/>
        <v>0</v>
      </c>
      <c r="H187" s="58">
        <f t="shared" si="5"/>
        <v>0</v>
      </c>
      <c r="I187" s="59">
        <v>0</v>
      </c>
    </row>
    <row r="188" spans="1:9" x14ac:dyDescent="0.2">
      <c r="A188" s="56">
        <v>151</v>
      </c>
      <c r="B188" s="57">
        <f>PRRAS!C198</f>
        <v>187</v>
      </c>
      <c r="C188" s="57">
        <f>PRRAS!D198</f>
        <v>0</v>
      </c>
      <c r="D188" s="57">
        <f>PRRAS!E198</f>
        <v>0</v>
      </c>
      <c r="E188" s="57">
        <v>0</v>
      </c>
      <c r="F188" s="57">
        <v>0</v>
      </c>
      <c r="G188" s="58">
        <f t="shared" si="4"/>
        <v>0</v>
      </c>
      <c r="H188" s="58">
        <f t="shared" si="5"/>
        <v>0</v>
      </c>
      <c r="I188" s="59">
        <v>0</v>
      </c>
    </row>
    <row r="189" spans="1:9" x14ac:dyDescent="0.2">
      <c r="A189" s="56">
        <v>151</v>
      </c>
      <c r="B189" s="57">
        <f>PRRAS!C199</f>
        <v>188</v>
      </c>
      <c r="C189" s="57">
        <f>PRRAS!D199</f>
        <v>0</v>
      </c>
      <c r="D189" s="57">
        <f>PRRAS!E199</f>
        <v>0</v>
      </c>
      <c r="E189" s="57">
        <v>0</v>
      </c>
      <c r="F189" s="57">
        <v>0</v>
      </c>
      <c r="G189" s="58">
        <f t="shared" si="4"/>
        <v>0</v>
      </c>
      <c r="H189" s="58">
        <f t="shared" si="5"/>
        <v>0</v>
      </c>
      <c r="I189" s="59">
        <v>0</v>
      </c>
    </row>
    <row r="190" spans="1:9" x14ac:dyDescent="0.2">
      <c r="A190" s="56">
        <v>151</v>
      </c>
      <c r="B190" s="57">
        <f>PRRAS!C200</f>
        <v>189</v>
      </c>
      <c r="C190" s="57">
        <f>PRRAS!D200</f>
        <v>0</v>
      </c>
      <c r="D190" s="57">
        <f>PRRAS!E200</f>
        <v>0</v>
      </c>
      <c r="E190" s="57">
        <v>0</v>
      </c>
      <c r="F190" s="57">
        <v>0</v>
      </c>
      <c r="G190" s="58">
        <f t="shared" si="4"/>
        <v>0</v>
      </c>
      <c r="H190" s="58">
        <f t="shared" si="5"/>
        <v>0</v>
      </c>
      <c r="I190" s="59">
        <v>0</v>
      </c>
    </row>
    <row r="191" spans="1:9" x14ac:dyDescent="0.2">
      <c r="A191" s="56">
        <v>151</v>
      </c>
      <c r="B191" s="57">
        <f>PRRAS!C201</f>
        <v>190</v>
      </c>
      <c r="C191" s="57">
        <f>PRRAS!D201</f>
        <v>13407</v>
      </c>
      <c r="D191" s="57">
        <f>PRRAS!E201</f>
        <v>10875</v>
      </c>
      <c r="E191" s="57">
        <v>0</v>
      </c>
      <c r="F191" s="57">
        <v>0</v>
      </c>
      <c r="G191" s="58">
        <f t="shared" si="4"/>
        <v>6679.83</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41529</v>
      </c>
      <c r="D193" s="57">
        <f>PRRAS!E203</f>
        <v>53245</v>
      </c>
      <c r="E193" s="57">
        <v>0</v>
      </c>
      <c r="F193" s="57">
        <v>0</v>
      </c>
      <c r="G193" s="58">
        <f t="shared" si="4"/>
        <v>28419.648000000001</v>
      </c>
      <c r="H193" s="58">
        <f t="shared" si="5"/>
        <v>0</v>
      </c>
      <c r="I193" s="59">
        <v>0</v>
      </c>
    </row>
    <row r="194" spans="1:9" x14ac:dyDescent="0.2">
      <c r="A194" s="56">
        <v>151</v>
      </c>
      <c r="B194" s="57">
        <f>PRRAS!C204</f>
        <v>193</v>
      </c>
      <c r="C194" s="57">
        <f>PRRAS!D204</f>
        <v>4147</v>
      </c>
      <c r="D194" s="57">
        <f>PRRAS!E204</f>
        <v>3069</v>
      </c>
      <c r="E194" s="57">
        <v>0</v>
      </c>
      <c r="F194" s="57">
        <v>0</v>
      </c>
      <c r="G194" s="58">
        <f t="shared" ref="G194:G257" si="6">(B194/1000)*(C194*1+D194*2)</f>
        <v>1985.0050000000001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4147</v>
      </c>
      <c r="D208" s="57">
        <f>PRRAS!E218</f>
        <v>3069</v>
      </c>
      <c r="E208" s="57">
        <v>0</v>
      </c>
      <c r="F208" s="57">
        <v>0</v>
      </c>
      <c r="G208" s="58">
        <f t="shared" si="6"/>
        <v>2128.9949999999999</v>
      </c>
      <c r="H208" s="58">
        <f t="shared" si="7"/>
        <v>0</v>
      </c>
      <c r="I208" s="59">
        <v>0</v>
      </c>
    </row>
    <row r="209" spans="1:9" x14ac:dyDescent="0.2">
      <c r="A209" s="56">
        <v>151</v>
      </c>
      <c r="B209" s="57">
        <f>PRRAS!C219</f>
        <v>208</v>
      </c>
      <c r="C209" s="57">
        <f>PRRAS!D219</f>
        <v>3378</v>
      </c>
      <c r="D209" s="57">
        <f>PRRAS!E219</f>
        <v>3069</v>
      </c>
      <c r="E209" s="57">
        <v>0</v>
      </c>
      <c r="F209" s="57">
        <v>0</v>
      </c>
      <c r="G209" s="58">
        <f t="shared" si="6"/>
        <v>1979.328</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769</v>
      </c>
      <c r="D212" s="57">
        <f>PRRAS!E222</f>
        <v>0</v>
      </c>
      <c r="E212" s="57">
        <v>0</v>
      </c>
      <c r="F212" s="57">
        <v>0</v>
      </c>
      <c r="G212" s="58">
        <f t="shared" si="6"/>
        <v>162.25899999999999</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46890</v>
      </c>
      <c r="E247" s="57">
        <v>0</v>
      </c>
      <c r="F247" s="57">
        <v>0</v>
      </c>
      <c r="G247" s="58">
        <f t="shared" si="6"/>
        <v>23069.88</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46890</v>
      </c>
      <c r="E254" s="57">
        <v>0</v>
      </c>
      <c r="F254" s="57">
        <v>0</v>
      </c>
      <c r="G254" s="58">
        <f t="shared" si="6"/>
        <v>23726.34</v>
      </c>
      <c r="H254" s="58">
        <f t="shared" si="7"/>
        <v>0</v>
      </c>
      <c r="I254" s="59">
        <v>0</v>
      </c>
    </row>
    <row r="255" spans="1:9" x14ac:dyDescent="0.2">
      <c r="A255" s="56">
        <v>151</v>
      </c>
      <c r="B255" s="57">
        <f>PRRAS!C265</f>
        <v>254</v>
      </c>
      <c r="C255" s="57">
        <f>PRRAS!D265</f>
        <v>0</v>
      </c>
      <c r="D255" s="57">
        <f>PRRAS!E265</f>
        <v>46267</v>
      </c>
      <c r="E255" s="57">
        <v>0</v>
      </c>
      <c r="F255" s="57">
        <v>0</v>
      </c>
      <c r="G255" s="58">
        <f t="shared" si="6"/>
        <v>23503.635999999999</v>
      </c>
      <c r="H255" s="58">
        <f t="shared" si="7"/>
        <v>0</v>
      </c>
      <c r="I255" s="59">
        <v>0</v>
      </c>
    </row>
    <row r="256" spans="1:9" x14ac:dyDescent="0.2">
      <c r="A256" s="56">
        <v>151</v>
      </c>
      <c r="B256" s="57">
        <f>PRRAS!C266</f>
        <v>255</v>
      </c>
      <c r="C256" s="57">
        <f>PRRAS!D266</f>
        <v>0</v>
      </c>
      <c r="D256" s="57">
        <f>PRRAS!E266</f>
        <v>623</v>
      </c>
      <c r="E256" s="57">
        <v>0</v>
      </c>
      <c r="F256" s="57">
        <v>0</v>
      </c>
      <c r="G256" s="58">
        <f t="shared" si="6"/>
        <v>317.73</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4820093</v>
      </c>
      <c r="D282" s="57">
        <f>PRRAS!E292</f>
        <v>4822864</v>
      </c>
      <c r="E282" s="57">
        <v>0</v>
      </c>
      <c r="F282" s="57">
        <v>0</v>
      </c>
      <c r="G282" s="58">
        <f t="shared" si="8"/>
        <v>4064895.7010000004</v>
      </c>
      <c r="H282" s="58">
        <f t="shared" si="9"/>
        <v>0</v>
      </c>
      <c r="I282" s="59">
        <v>0</v>
      </c>
    </row>
    <row r="283" spans="1:9" x14ac:dyDescent="0.2">
      <c r="A283" s="56">
        <v>151</v>
      </c>
      <c r="B283" s="57">
        <f>PRRAS!C293</f>
        <v>282</v>
      </c>
      <c r="C283" s="57">
        <f>PRRAS!D293</f>
        <v>210239</v>
      </c>
      <c r="D283" s="57">
        <f>PRRAS!E293</f>
        <v>0</v>
      </c>
      <c r="E283" s="57">
        <v>0</v>
      </c>
      <c r="F283" s="57">
        <v>0</v>
      </c>
      <c r="G283" s="58">
        <f t="shared" si="8"/>
        <v>59287.397999999994</v>
      </c>
      <c r="H283" s="58">
        <f t="shared" si="9"/>
        <v>0</v>
      </c>
      <c r="I283" s="59">
        <v>0</v>
      </c>
    </row>
    <row r="284" spans="1:9" x14ac:dyDescent="0.2">
      <c r="A284" s="56">
        <v>151</v>
      </c>
      <c r="B284" s="57">
        <f>PRRAS!C294</f>
        <v>283</v>
      </c>
      <c r="C284" s="57">
        <f>PRRAS!D294</f>
        <v>0</v>
      </c>
      <c r="D284" s="57">
        <f>PRRAS!E294</f>
        <v>275334</v>
      </c>
      <c r="E284" s="57">
        <v>0</v>
      </c>
      <c r="F284" s="57">
        <v>0</v>
      </c>
      <c r="G284" s="58">
        <f t="shared" si="8"/>
        <v>155839.04399999999</v>
      </c>
      <c r="H284" s="58">
        <f t="shared" si="9"/>
        <v>0</v>
      </c>
      <c r="I284" s="59">
        <v>0</v>
      </c>
    </row>
    <row r="285" spans="1:9" x14ac:dyDescent="0.2">
      <c r="A285" s="56">
        <v>151</v>
      </c>
      <c r="B285" s="57">
        <f>PRRAS!C295</f>
        <v>284</v>
      </c>
      <c r="C285" s="57">
        <f>PRRAS!D295</f>
        <v>99477</v>
      </c>
      <c r="D285" s="57">
        <f>PRRAS!E295</f>
        <v>217679</v>
      </c>
      <c r="E285" s="57">
        <v>0</v>
      </c>
      <c r="F285" s="57">
        <v>0</v>
      </c>
      <c r="G285" s="58">
        <f t="shared" si="8"/>
        <v>151893.13999999998</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34590</v>
      </c>
      <c r="D287" s="57">
        <f>PRRAS!E297</f>
        <v>22690</v>
      </c>
      <c r="E287" s="57">
        <v>0</v>
      </c>
      <c r="F287" s="57">
        <v>0</v>
      </c>
      <c r="G287" s="58">
        <f t="shared" si="8"/>
        <v>22871.42</v>
      </c>
      <c r="H287" s="58">
        <f t="shared" si="9"/>
        <v>0</v>
      </c>
      <c r="I287" s="59">
        <v>0</v>
      </c>
    </row>
    <row r="288" spans="1:9" x14ac:dyDescent="0.2">
      <c r="A288" s="56">
        <v>151</v>
      </c>
      <c r="B288" s="57">
        <f>PRRAS!C298</f>
        <v>287</v>
      </c>
      <c r="C288" s="57">
        <f>PRRAS!D298</f>
        <v>34590</v>
      </c>
      <c r="D288" s="57">
        <f>PRRAS!E298</f>
        <v>22690</v>
      </c>
      <c r="E288" s="57">
        <v>0</v>
      </c>
      <c r="F288" s="57">
        <v>0</v>
      </c>
      <c r="G288" s="58">
        <f t="shared" si="8"/>
        <v>22951.39</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840</v>
      </c>
      <c r="D290" s="57">
        <f>PRRAS!E301</f>
        <v>315</v>
      </c>
      <c r="E290" s="57">
        <v>0</v>
      </c>
      <c r="F290" s="57">
        <v>0</v>
      </c>
      <c r="G290" s="58">
        <f t="shared" si="8"/>
        <v>424.83</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840</v>
      </c>
      <c r="D303" s="57">
        <f>PRRAS!E314</f>
        <v>315</v>
      </c>
      <c r="E303" s="57">
        <v>0</v>
      </c>
      <c r="F303" s="57">
        <v>0</v>
      </c>
      <c r="G303" s="58">
        <f t="shared" si="8"/>
        <v>443.94</v>
      </c>
      <c r="H303" s="58">
        <f t="shared" si="9"/>
        <v>0</v>
      </c>
      <c r="I303" s="59">
        <v>0</v>
      </c>
    </row>
    <row r="304" spans="1:9" x14ac:dyDescent="0.2">
      <c r="A304" s="56">
        <v>151</v>
      </c>
      <c r="B304" s="57">
        <f>PRRAS!C315</f>
        <v>303</v>
      </c>
      <c r="C304" s="57">
        <f>PRRAS!D315</f>
        <v>840</v>
      </c>
      <c r="D304" s="57">
        <f>PRRAS!E315</f>
        <v>315</v>
      </c>
      <c r="E304" s="57">
        <v>0</v>
      </c>
      <c r="F304" s="57">
        <v>0</v>
      </c>
      <c r="G304" s="58">
        <f t="shared" si="8"/>
        <v>445.40999999999997</v>
      </c>
      <c r="H304" s="58">
        <f t="shared" si="9"/>
        <v>0</v>
      </c>
      <c r="I304" s="59">
        <v>0</v>
      </c>
    </row>
    <row r="305" spans="1:9" x14ac:dyDescent="0.2">
      <c r="A305" s="56">
        <v>151</v>
      </c>
      <c r="B305" s="57">
        <f>PRRAS!C316</f>
        <v>304</v>
      </c>
      <c r="C305" s="57">
        <f>PRRAS!D316</f>
        <v>840</v>
      </c>
      <c r="D305" s="57">
        <f>PRRAS!E316</f>
        <v>315</v>
      </c>
      <c r="E305" s="57">
        <v>0</v>
      </c>
      <c r="F305" s="57">
        <v>0</v>
      </c>
      <c r="G305" s="58">
        <f t="shared" si="8"/>
        <v>446.88</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92878</v>
      </c>
      <c r="D342" s="57">
        <f>PRRAS!E353</f>
        <v>12439</v>
      </c>
      <c r="E342" s="57">
        <v>0</v>
      </c>
      <c r="F342" s="57">
        <v>0</v>
      </c>
      <c r="G342" s="58">
        <f t="shared" si="10"/>
        <v>40154.796000000002</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92878</v>
      </c>
      <c r="D355" s="57">
        <f>PRRAS!E366</f>
        <v>12439</v>
      </c>
      <c r="E355" s="57">
        <v>0</v>
      </c>
      <c r="F355" s="57">
        <v>0</v>
      </c>
      <c r="G355" s="58">
        <f t="shared" si="10"/>
        <v>41685.623999999996</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41460</v>
      </c>
      <c r="D361" s="57">
        <f>PRRAS!E372</f>
        <v>7446</v>
      </c>
      <c r="E361" s="57">
        <v>0</v>
      </c>
      <c r="F361" s="57">
        <v>0</v>
      </c>
      <c r="G361" s="58">
        <f t="shared" si="10"/>
        <v>20286.719999999998</v>
      </c>
      <c r="H361" s="58">
        <f t="shared" si="11"/>
        <v>0</v>
      </c>
      <c r="I361" s="59">
        <v>0</v>
      </c>
    </row>
    <row r="362" spans="1:9" x14ac:dyDescent="0.2">
      <c r="A362" s="56">
        <v>151</v>
      </c>
      <c r="B362" s="57">
        <f>PRRAS!C373</f>
        <v>361</v>
      </c>
      <c r="C362" s="57">
        <f>PRRAS!D373</f>
        <v>41460</v>
      </c>
      <c r="D362" s="57">
        <f>PRRAS!E373</f>
        <v>7446</v>
      </c>
      <c r="E362" s="57">
        <v>0</v>
      </c>
      <c r="F362" s="57">
        <v>0</v>
      </c>
      <c r="G362" s="58">
        <f t="shared" si="10"/>
        <v>20343.072</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0</v>
      </c>
      <c r="E368" s="57">
        <v>0</v>
      </c>
      <c r="F368" s="57">
        <v>0</v>
      </c>
      <c r="G368" s="58">
        <f t="shared" si="10"/>
        <v>0</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51418</v>
      </c>
      <c r="D375" s="57">
        <f>PRRAS!E386</f>
        <v>4993</v>
      </c>
      <c r="E375" s="57">
        <v>0</v>
      </c>
      <c r="F375" s="57">
        <v>0</v>
      </c>
      <c r="G375" s="58">
        <f t="shared" si="10"/>
        <v>22965.096000000001</v>
      </c>
      <c r="H375" s="58">
        <f t="shared" si="11"/>
        <v>0</v>
      </c>
      <c r="I375" s="59">
        <v>0</v>
      </c>
    </row>
    <row r="376" spans="1:9" x14ac:dyDescent="0.2">
      <c r="A376" s="56">
        <v>151</v>
      </c>
      <c r="B376" s="57">
        <f>PRRAS!C387</f>
        <v>375</v>
      </c>
      <c r="C376" s="57">
        <f>PRRAS!D387</f>
        <v>51418</v>
      </c>
      <c r="D376" s="57">
        <f>PRRAS!E387</f>
        <v>4993</v>
      </c>
      <c r="E376" s="57">
        <v>0</v>
      </c>
      <c r="F376" s="57">
        <v>0</v>
      </c>
      <c r="G376" s="58">
        <f t="shared" si="10"/>
        <v>23026.5</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92038</v>
      </c>
      <c r="D400" s="57">
        <f>PRRAS!E411</f>
        <v>12124</v>
      </c>
      <c r="E400" s="57">
        <v>0</v>
      </c>
      <c r="F400" s="57">
        <v>0</v>
      </c>
      <c r="G400" s="58">
        <f t="shared" si="12"/>
        <v>46398.114000000001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5031172</v>
      </c>
      <c r="D404" s="57">
        <f>PRRAS!E415</f>
        <v>4547845</v>
      </c>
      <c r="E404" s="57">
        <v>0</v>
      </c>
      <c r="F404" s="57">
        <v>0</v>
      </c>
      <c r="G404" s="58">
        <f t="shared" si="12"/>
        <v>5693125.3859999999</v>
      </c>
      <c r="H404" s="58">
        <f t="shared" si="13"/>
        <v>0</v>
      </c>
      <c r="I404" s="59">
        <v>0</v>
      </c>
    </row>
    <row r="405" spans="1:9" x14ac:dyDescent="0.2">
      <c r="A405" s="56">
        <v>151</v>
      </c>
      <c r="B405" s="57">
        <f>PRRAS!C416</f>
        <v>404</v>
      </c>
      <c r="C405" s="57">
        <f>PRRAS!D416</f>
        <v>4912971</v>
      </c>
      <c r="D405" s="57">
        <f>PRRAS!E416</f>
        <v>4835303</v>
      </c>
      <c r="E405" s="57">
        <v>0</v>
      </c>
      <c r="F405" s="57">
        <v>0</v>
      </c>
      <c r="G405" s="58">
        <f t="shared" si="12"/>
        <v>5891765.108</v>
      </c>
      <c r="H405" s="58">
        <f t="shared" si="13"/>
        <v>0</v>
      </c>
      <c r="I405" s="59">
        <v>0</v>
      </c>
    </row>
    <row r="406" spans="1:9" x14ac:dyDescent="0.2">
      <c r="A406" s="56">
        <v>151</v>
      </c>
      <c r="B406" s="57">
        <f>PRRAS!C417</f>
        <v>405</v>
      </c>
      <c r="C406" s="57">
        <f>PRRAS!D417</f>
        <v>118201</v>
      </c>
      <c r="D406" s="57">
        <f>PRRAS!E417</f>
        <v>0</v>
      </c>
      <c r="E406" s="57">
        <v>0</v>
      </c>
      <c r="F406" s="57">
        <v>0</v>
      </c>
      <c r="G406" s="58">
        <f t="shared" si="12"/>
        <v>47871.405000000006</v>
      </c>
      <c r="H406" s="58">
        <f t="shared" si="13"/>
        <v>0</v>
      </c>
      <c r="I406" s="59">
        <v>0</v>
      </c>
    </row>
    <row r="407" spans="1:9" x14ac:dyDescent="0.2">
      <c r="A407" s="56">
        <v>151</v>
      </c>
      <c r="B407" s="57">
        <f>PRRAS!C418</f>
        <v>406</v>
      </c>
      <c r="C407" s="57">
        <f>PRRAS!D418</f>
        <v>0</v>
      </c>
      <c r="D407" s="57">
        <f>PRRAS!E418</f>
        <v>287458</v>
      </c>
      <c r="E407" s="57">
        <v>0</v>
      </c>
      <c r="F407" s="57">
        <v>0</v>
      </c>
      <c r="G407" s="58">
        <f t="shared" si="12"/>
        <v>233415.89600000001</v>
      </c>
      <c r="H407" s="58">
        <f t="shared" si="13"/>
        <v>0</v>
      </c>
      <c r="I407" s="59">
        <v>0</v>
      </c>
    </row>
    <row r="408" spans="1:9" x14ac:dyDescent="0.2">
      <c r="A408" s="56">
        <v>151</v>
      </c>
      <c r="B408" s="57">
        <f>PRRAS!C419</f>
        <v>407</v>
      </c>
      <c r="C408" s="57">
        <f>PRRAS!D419</f>
        <v>99477</v>
      </c>
      <c r="D408" s="57">
        <f>PRRAS!E419</f>
        <v>217679</v>
      </c>
      <c r="E408" s="57">
        <v>0</v>
      </c>
      <c r="F408" s="57">
        <v>0</v>
      </c>
      <c r="G408" s="58">
        <f t="shared" si="12"/>
        <v>217677.84499999997</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34590</v>
      </c>
      <c r="D410" s="57">
        <f>PRRAS!E421</f>
        <v>22690</v>
      </c>
      <c r="E410" s="57">
        <v>0</v>
      </c>
      <c r="F410" s="57">
        <v>0</v>
      </c>
      <c r="G410" s="58">
        <f t="shared" si="12"/>
        <v>32707.73</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5031172</v>
      </c>
      <c r="D630" s="57">
        <f>PRRAS!E642</f>
        <v>4547845</v>
      </c>
      <c r="E630" s="57">
        <v>0</v>
      </c>
      <c r="F630" s="57">
        <v>0</v>
      </c>
      <c r="G630" s="58">
        <f t="shared" si="18"/>
        <v>8885796.1980000008</v>
      </c>
      <c r="H630" s="58">
        <f t="shared" si="19"/>
        <v>0</v>
      </c>
      <c r="I630" s="59">
        <v>0</v>
      </c>
    </row>
    <row r="631" spans="1:9" x14ac:dyDescent="0.2">
      <c r="A631" s="56">
        <v>151</v>
      </c>
      <c r="B631" s="57">
        <f>PRRAS!C643</f>
        <v>630</v>
      </c>
      <c r="C631" s="57">
        <f>PRRAS!D643</f>
        <v>4912971</v>
      </c>
      <c r="D631" s="57">
        <f>PRRAS!E643</f>
        <v>4835303</v>
      </c>
      <c r="E631" s="57">
        <v>0</v>
      </c>
      <c r="F631" s="57">
        <v>0</v>
      </c>
      <c r="G631" s="58">
        <f t="shared" si="18"/>
        <v>9187653.5099999998</v>
      </c>
      <c r="H631" s="58">
        <f t="shared" si="19"/>
        <v>0</v>
      </c>
      <c r="I631" s="59">
        <v>0</v>
      </c>
    </row>
    <row r="632" spans="1:9" x14ac:dyDescent="0.2">
      <c r="A632" s="56">
        <v>151</v>
      </c>
      <c r="B632" s="57">
        <f>PRRAS!C644</f>
        <v>631</v>
      </c>
      <c r="C632" s="57">
        <f>PRRAS!D644</f>
        <v>118201</v>
      </c>
      <c r="D632" s="57">
        <f>PRRAS!E644</f>
        <v>0</v>
      </c>
      <c r="E632" s="57">
        <v>0</v>
      </c>
      <c r="F632" s="57">
        <v>0</v>
      </c>
      <c r="G632" s="58">
        <f t="shared" si="18"/>
        <v>74584.831000000006</v>
      </c>
      <c r="H632" s="58">
        <f t="shared" si="19"/>
        <v>0</v>
      </c>
      <c r="I632" s="59">
        <v>0</v>
      </c>
    </row>
    <row r="633" spans="1:9" x14ac:dyDescent="0.2">
      <c r="A633" s="56">
        <v>151</v>
      </c>
      <c r="B633" s="57">
        <f>PRRAS!C645</f>
        <v>632</v>
      </c>
      <c r="C633" s="57">
        <f>PRRAS!D645</f>
        <v>0</v>
      </c>
      <c r="D633" s="57">
        <f>PRRAS!E645</f>
        <v>287458</v>
      </c>
      <c r="E633" s="57">
        <v>0</v>
      </c>
      <c r="F633" s="57">
        <v>0</v>
      </c>
      <c r="G633" s="58">
        <f t="shared" si="18"/>
        <v>363346.91200000001</v>
      </c>
      <c r="H633" s="58">
        <f t="shared" si="19"/>
        <v>0</v>
      </c>
      <c r="I633" s="59">
        <v>0</v>
      </c>
    </row>
    <row r="634" spans="1:9" x14ac:dyDescent="0.2">
      <c r="A634" s="56">
        <v>151</v>
      </c>
      <c r="B634" s="57">
        <f>PRRAS!C646</f>
        <v>633</v>
      </c>
      <c r="C634" s="57">
        <f>PRRAS!D646</f>
        <v>99477</v>
      </c>
      <c r="D634" s="57">
        <f>PRRAS!E646</f>
        <v>217679</v>
      </c>
      <c r="E634" s="57">
        <v>0</v>
      </c>
      <c r="F634" s="57">
        <v>0</v>
      </c>
      <c r="G634" s="58">
        <f t="shared" si="18"/>
        <v>338550.55499999999</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217678</v>
      </c>
      <c r="D636" s="57">
        <f>PRRAS!E648</f>
        <v>0</v>
      </c>
      <c r="E636" s="57">
        <v>0</v>
      </c>
      <c r="F636" s="57">
        <v>0</v>
      </c>
      <c r="G636" s="58">
        <f t="shared" si="18"/>
        <v>138225.53</v>
      </c>
      <c r="H636" s="58">
        <f t="shared" si="19"/>
        <v>0</v>
      </c>
      <c r="I636" s="59">
        <v>0</v>
      </c>
    </row>
    <row r="637" spans="1:9" x14ac:dyDescent="0.2">
      <c r="A637" s="56">
        <v>151</v>
      </c>
      <c r="B637" s="57">
        <f>PRRAS!C649</f>
        <v>636</v>
      </c>
      <c r="C637" s="57">
        <f>PRRAS!D649</f>
        <v>0</v>
      </c>
      <c r="D637" s="57">
        <f>PRRAS!E649</f>
        <v>69779</v>
      </c>
      <c r="E637" s="57">
        <v>0</v>
      </c>
      <c r="F637" s="57">
        <v>0</v>
      </c>
      <c r="G637" s="58">
        <f t="shared" si="18"/>
        <v>88758.888000000006</v>
      </c>
      <c r="H637" s="58">
        <f t="shared" si="19"/>
        <v>0</v>
      </c>
      <c r="I637" s="59">
        <v>0</v>
      </c>
    </row>
    <row r="638" spans="1:9" x14ac:dyDescent="0.2">
      <c r="A638" s="56">
        <v>151</v>
      </c>
      <c r="B638" s="57">
        <f>PRRAS!C650</f>
        <v>637</v>
      </c>
      <c r="C638" s="57">
        <f>PRRAS!D650</f>
        <v>0</v>
      </c>
      <c r="D638" s="57">
        <f>PRRAS!E650</f>
        <v>338082</v>
      </c>
      <c r="E638" s="57">
        <v>0</v>
      </c>
      <c r="F638" s="57">
        <v>0</v>
      </c>
      <c r="G638" s="58">
        <f t="shared" si="18"/>
        <v>430716.46799999999</v>
      </c>
      <c r="H638" s="58">
        <f t="shared" si="19"/>
        <v>0</v>
      </c>
      <c r="I638" s="59">
        <v>0</v>
      </c>
    </row>
    <row r="639" spans="1:9" x14ac:dyDescent="0.2">
      <c r="A639" s="56">
        <v>151</v>
      </c>
      <c r="B639" s="57">
        <f>PRRAS!C652</f>
        <v>638</v>
      </c>
      <c r="C639" s="57">
        <f>PRRAS!D652</f>
        <v>170825</v>
      </c>
      <c r="D639" s="57">
        <f>PRRAS!E652</f>
        <v>243825</v>
      </c>
      <c r="E639" s="57">
        <v>0</v>
      </c>
      <c r="F639" s="57">
        <v>0</v>
      </c>
      <c r="G639" s="58">
        <f t="shared" si="18"/>
        <v>420107.05</v>
      </c>
      <c r="H639" s="58">
        <f t="shared" si="19"/>
        <v>0</v>
      </c>
      <c r="I639" s="59">
        <v>0</v>
      </c>
    </row>
    <row r="640" spans="1:9" x14ac:dyDescent="0.2">
      <c r="A640" s="56">
        <v>151</v>
      </c>
      <c r="B640" s="57">
        <f>PRRAS!C653</f>
        <v>639</v>
      </c>
      <c r="C640" s="57">
        <f>PRRAS!D653</f>
        <v>1267511</v>
      </c>
      <c r="D640" s="57">
        <f>PRRAS!E653</f>
        <v>1040204</v>
      </c>
      <c r="E640" s="57">
        <v>0</v>
      </c>
      <c r="F640" s="57">
        <v>0</v>
      </c>
      <c r="G640" s="58">
        <f t="shared" si="18"/>
        <v>2139320.2409999999</v>
      </c>
      <c r="H640" s="58">
        <f t="shared" si="19"/>
        <v>0</v>
      </c>
      <c r="I640" s="59">
        <v>0</v>
      </c>
    </row>
    <row r="641" spans="1:9" x14ac:dyDescent="0.2">
      <c r="A641" s="56">
        <v>151</v>
      </c>
      <c r="B641" s="57">
        <f>PRRAS!C654</f>
        <v>640</v>
      </c>
      <c r="C641" s="57">
        <f>PRRAS!D654</f>
        <v>1194511</v>
      </c>
      <c r="D641" s="57">
        <f>PRRAS!E654</f>
        <v>1105250</v>
      </c>
      <c r="E641" s="57">
        <v>0</v>
      </c>
      <c r="F641" s="57">
        <v>0</v>
      </c>
      <c r="G641" s="58">
        <f t="shared" si="18"/>
        <v>2179207.04</v>
      </c>
      <c r="H641" s="58">
        <f t="shared" si="19"/>
        <v>0</v>
      </c>
      <c r="I641" s="59">
        <v>0</v>
      </c>
    </row>
    <row r="642" spans="1:9" x14ac:dyDescent="0.2">
      <c r="A642" s="56">
        <v>151</v>
      </c>
      <c r="B642" s="57">
        <f>PRRAS!C655</f>
        <v>641</v>
      </c>
      <c r="C642" s="57">
        <f>PRRAS!D655</f>
        <v>243825</v>
      </c>
      <c r="D642" s="57">
        <f>PRRAS!E655</f>
        <v>178779</v>
      </c>
      <c r="E642" s="57">
        <v>0</v>
      </c>
      <c r="F642" s="57">
        <v>0</v>
      </c>
      <c r="G642" s="58">
        <f t="shared" ref="G642:G705" si="20">(B642/1000)*(C642*1+D642*2)</f>
        <v>385486.50300000003</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43</v>
      </c>
      <c r="D644" s="57">
        <f>PRRAS!E657</f>
        <v>43</v>
      </c>
      <c r="E644" s="57">
        <v>0</v>
      </c>
      <c r="F644" s="57">
        <v>0</v>
      </c>
      <c r="G644" s="58">
        <f t="shared" si="20"/>
        <v>82.947000000000003</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36</v>
      </c>
      <c r="D646" s="57">
        <f>PRRAS!E659</f>
        <v>36</v>
      </c>
      <c r="E646" s="57">
        <v>0</v>
      </c>
      <c r="F646" s="57">
        <v>0</v>
      </c>
      <c r="G646" s="58">
        <f t="shared" si="20"/>
        <v>69.66</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48478</v>
      </c>
      <c r="D665" s="57">
        <f>PRRAS!E678</f>
        <v>1500</v>
      </c>
      <c r="E665" s="57">
        <v>0</v>
      </c>
      <c r="F665" s="57">
        <v>0</v>
      </c>
      <c r="G665" s="58">
        <f t="shared" si="20"/>
        <v>34181.392</v>
      </c>
      <c r="H665" s="58">
        <f t="shared" si="21"/>
        <v>0</v>
      </c>
      <c r="I665" s="59">
        <v>0</v>
      </c>
    </row>
    <row r="666" spans="1:9" x14ac:dyDescent="0.2">
      <c r="A666" s="56">
        <v>151</v>
      </c>
      <c r="B666" s="57">
        <f>PRRAS!C679</f>
        <v>665</v>
      </c>
      <c r="C666" s="57">
        <f>PRRAS!D679</f>
        <v>4028577</v>
      </c>
      <c r="D666" s="57">
        <f>PRRAS!E679</f>
        <v>3948967</v>
      </c>
      <c r="E666" s="57">
        <v>0</v>
      </c>
      <c r="F666" s="57">
        <v>0</v>
      </c>
      <c r="G666" s="58">
        <f t="shared" si="20"/>
        <v>7931129.8150000004</v>
      </c>
      <c r="H666" s="58">
        <f t="shared" si="21"/>
        <v>0</v>
      </c>
      <c r="I666" s="59">
        <v>0</v>
      </c>
    </row>
    <row r="667" spans="1:9" x14ac:dyDescent="0.2">
      <c r="A667" s="56">
        <v>151</v>
      </c>
      <c r="B667" s="57">
        <f>PRRAS!C680</f>
        <v>666</v>
      </c>
      <c r="C667" s="57">
        <f>PRRAS!D680</f>
        <v>0</v>
      </c>
      <c r="D667" s="57">
        <f>PRRAS!E680</f>
        <v>70483</v>
      </c>
      <c r="E667" s="57">
        <v>0</v>
      </c>
      <c r="F667" s="57">
        <v>0</v>
      </c>
      <c r="G667" s="58">
        <f t="shared" si="20"/>
        <v>93883.356</v>
      </c>
      <c r="H667" s="58">
        <f t="shared" si="21"/>
        <v>0</v>
      </c>
      <c r="I667" s="59">
        <v>0</v>
      </c>
    </row>
    <row r="668" spans="1:9" x14ac:dyDescent="0.2">
      <c r="A668" s="56">
        <v>151</v>
      </c>
      <c r="B668" s="57">
        <f>PRRAS!C681</f>
        <v>667</v>
      </c>
      <c r="C668" s="57">
        <f>PRRAS!D681</f>
        <v>97434</v>
      </c>
      <c r="D668" s="57">
        <f>PRRAS!E681</f>
        <v>0</v>
      </c>
      <c r="E668" s="57">
        <v>0</v>
      </c>
      <c r="F668" s="57">
        <v>0</v>
      </c>
      <c r="G668" s="58">
        <f t="shared" si="20"/>
        <v>64988.478000000003</v>
      </c>
      <c r="H668" s="58">
        <f t="shared" si="21"/>
        <v>0</v>
      </c>
      <c r="I668" s="59">
        <v>0</v>
      </c>
    </row>
    <row r="669" spans="1:9" x14ac:dyDescent="0.2">
      <c r="A669" s="56">
        <v>151</v>
      </c>
      <c r="B669" s="57">
        <f>PRRAS!C682</f>
        <v>668</v>
      </c>
      <c r="C669" s="57">
        <f>PRRAS!D682</f>
        <v>8394</v>
      </c>
      <c r="D669" s="57">
        <f>PRRAS!E682</f>
        <v>8076</v>
      </c>
      <c r="E669" s="57">
        <v>0</v>
      </c>
      <c r="F669" s="57">
        <v>0</v>
      </c>
      <c r="G669" s="58">
        <f t="shared" si="20"/>
        <v>16396.727999999999</v>
      </c>
      <c r="H669" s="58">
        <f t="shared" si="21"/>
        <v>0</v>
      </c>
      <c r="I669" s="59">
        <v>0</v>
      </c>
    </row>
    <row r="670" spans="1:9" x14ac:dyDescent="0.2">
      <c r="A670" s="56">
        <v>151</v>
      </c>
      <c r="B670" s="57">
        <f>PRRAS!C683</f>
        <v>669</v>
      </c>
      <c r="C670" s="57">
        <f>PRRAS!D683</f>
        <v>76249</v>
      </c>
      <c r="D670" s="57">
        <f>PRRAS!E683</f>
        <v>47447</v>
      </c>
      <c r="E670" s="57">
        <v>0</v>
      </c>
      <c r="F670" s="57">
        <v>0</v>
      </c>
      <c r="G670" s="58">
        <f t="shared" si="20"/>
        <v>114494.667</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160849</v>
      </c>
      <c r="D685" s="57">
        <f>PRRAS!E698</f>
        <v>124551</v>
      </c>
      <c r="E685" s="57">
        <v>0</v>
      </c>
      <c r="F685" s="57">
        <v>0</v>
      </c>
      <c r="G685" s="58">
        <f t="shared" si="20"/>
        <v>280406.484</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0</v>
      </c>
      <c r="E688" s="57">
        <v>0</v>
      </c>
      <c r="F688" s="57">
        <v>0</v>
      </c>
      <c r="G688" s="58">
        <f t="shared" si="20"/>
        <v>0</v>
      </c>
      <c r="H688" s="58">
        <f t="shared" si="21"/>
        <v>0</v>
      </c>
      <c r="I688" s="59">
        <v>0</v>
      </c>
    </row>
    <row r="689" spans="1:9" x14ac:dyDescent="0.2">
      <c r="A689" s="56">
        <v>151</v>
      </c>
      <c r="B689" s="57">
        <f>PRRAS!C702</f>
        <v>688</v>
      </c>
      <c r="C689" s="57">
        <f>PRRAS!D702</f>
        <v>0</v>
      </c>
      <c r="D689" s="57">
        <f>PRRAS!E702</f>
        <v>0</v>
      </c>
      <c r="E689" s="57">
        <v>0</v>
      </c>
      <c r="F689" s="57">
        <v>0</v>
      </c>
      <c r="G689" s="58">
        <f t="shared" si="20"/>
        <v>0</v>
      </c>
      <c r="H689" s="58">
        <f t="shared" si="21"/>
        <v>0</v>
      </c>
      <c r="I689" s="59">
        <v>0</v>
      </c>
    </row>
    <row r="690" spans="1:9" x14ac:dyDescent="0.2">
      <c r="A690" s="56">
        <v>151</v>
      </c>
      <c r="B690" s="57">
        <f>PRRAS!C703</f>
        <v>689</v>
      </c>
      <c r="C690" s="57">
        <f>PRRAS!D703</f>
        <v>135057</v>
      </c>
      <c r="D690" s="57">
        <f>PRRAS!E703</f>
        <v>100042</v>
      </c>
      <c r="E690" s="57">
        <v>0</v>
      </c>
      <c r="F690" s="57">
        <v>0</v>
      </c>
      <c r="G690" s="58">
        <f t="shared" si="20"/>
        <v>230912.14899999998</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3500</v>
      </c>
      <c r="D692" s="57">
        <f>PRRAS!E705</f>
        <v>5500</v>
      </c>
      <c r="E692" s="57">
        <v>0</v>
      </c>
      <c r="F692" s="57">
        <v>0</v>
      </c>
      <c r="G692" s="58">
        <f t="shared" si="20"/>
        <v>10019.5</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39887</v>
      </c>
      <c r="D694" s="57">
        <f>PRRAS!E707</f>
        <v>39887</v>
      </c>
      <c r="E694" s="57">
        <v>0</v>
      </c>
      <c r="F694" s="57">
        <v>0</v>
      </c>
      <c r="G694" s="58">
        <f t="shared" si="20"/>
        <v>82925.072999999989</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46267</v>
      </c>
      <c r="E773" s="57">
        <v>0</v>
      </c>
      <c r="F773" s="57">
        <v>0</v>
      </c>
      <c r="G773" s="58">
        <f t="shared" si="24"/>
        <v>71436.248000000007</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623</v>
      </c>
      <c r="E785" s="57">
        <v>0</v>
      </c>
      <c r="F785" s="57">
        <v>0</v>
      </c>
      <c r="G785" s="58">
        <f t="shared" si="24"/>
        <v>976.86400000000003</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928792</v>
      </c>
      <c r="D977" s="62">
        <f>Bil!E12</f>
        <v>932356</v>
      </c>
      <c r="E977" s="62">
        <v>0</v>
      </c>
      <c r="F977" s="62">
        <v>0</v>
      </c>
      <c r="G977" s="63">
        <f t="shared" ref="G977:G1040" si="32">B977/1000*C977+B977/500*D977</f>
        <v>2793.5039999999999</v>
      </c>
      <c r="H977" s="63">
        <f t="shared" si="31"/>
        <v>0</v>
      </c>
      <c r="I977" s="64">
        <v>0</v>
      </c>
    </row>
    <row r="978" spans="1:9" x14ac:dyDescent="0.2">
      <c r="A978" s="56">
        <v>152</v>
      </c>
      <c r="B978" s="57">
        <f>Bil!C13</f>
        <v>2</v>
      </c>
      <c r="C978" s="57">
        <f>Bil!D13</f>
        <v>309908</v>
      </c>
      <c r="D978" s="57">
        <f>Bil!E13</f>
        <v>392205</v>
      </c>
      <c r="E978" s="57">
        <v>0</v>
      </c>
      <c r="F978" s="57">
        <v>0</v>
      </c>
      <c r="G978" s="58">
        <f t="shared" si="32"/>
        <v>2188.636</v>
      </c>
      <c r="H978" s="58">
        <f t="shared" si="31"/>
        <v>0</v>
      </c>
      <c r="I978" s="59">
        <v>0</v>
      </c>
    </row>
    <row r="979" spans="1:9" x14ac:dyDescent="0.2">
      <c r="A979" s="56">
        <v>152</v>
      </c>
      <c r="B979" s="57">
        <f>Bil!C14</f>
        <v>3</v>
      </c>
      <c r="C979" s="57">
        <f>Bil!D14</f>
        <v>97640</v>
      </c>
      <c r="D979" s="57">
        <f>Bil!E14</f>
        <v>97640</v>
      </c>
      <c r="E979" s="57">
        <v>0</v>
      </c>
      <c r="F979" s="57">
        <v>0</v>
      </c>
      <c r="G979" s="58">
        <f t="shared" si="32"/>
        <v>878.76</v>
      </c>
      <c r="H979" s="58">
        <f t="shared" si="31"/>
        <v>0</v>
      </c>
      <c r="I979" s="59">
        <v>0</v>
      </c>
    </row>
    <row r="980" spans="1:9" x14ac:dyDescent="0.2">
      <c r="A980" s="56">
        <v>152</v>
      </c>
      <c r="B980" s="57">
        <f>Bil!C15</f>
        <v>4</v>
      </c>
      <c r="C980" s="57">
        <f>Bil!D15</f>
        <v>97640</v>
      </c>
      <c r="D980" s="57">
        <f>Bil!E15</f>
        <v>97640</v>
      </c>
      <c r="E980" s="57">
        <v>0</v>
      </c>
      <c r="F980" s="57">
        <v>0</v>
      </c>
      <c r="G980" s="58">
        <f t="shared" si="32"/>
        <v>1171.68</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200163</v>
      </c>
      <c r="D983" s="57">
        <f>Bil!E18</f>
        <v>271958</v>
      </c>
      <c r="E983" s="57">
        <v>0</v>
      </c>
      <c r="F983" s="57">
        <v>0</v>
      </c>
      <c r="G983" s="58">
        <f t="shared" si="32"/>
        <v>5208.5529999999999</v>
      </c>
      <c r="H983" s="58">
        <f t="shared" si="31"/>
        <v>0</v>
      </c>
      <c r="I983" s="59">
        <v>0</v>
      </c>
    </row>
    <row r="984" spans="1:9" x14ac:dyDescent="0.2">
      <c r="A984" s="56">
        <v>152</v>
      </c>
      <c r="B984" s="57">
        <f>Bil!C19</f>
        <v>8</v>
      </c>
      <c r="C984" s="57">
        <f>Bil!D19</f>
        <v>44</v>
      </c>
      <c r="D984" s="57">
        <f>Bil!E19</f>
        <v>44</v>
      </c>
      <c r="E984" s="57">
        <v>0</v>
      </c>
      <c r="F984" s="57">
        <v>0</v>
      </c>
      <c r="G984" s="58">
        <f t="shared" si="32"/>
        <v>1.056</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902307</v>
      </c>
      <c r="D986" s="57">
        <f>Bil!E21</f>
        <v>902307</v>
      </c>
      <c r="E986" s="57">
        <v>0</v>
      </c>
      <c r="F986" s="57">
        <v>0</v>
      </c>
      <c r="G986" s="58">
        <f t="shared" si="32"/>
        <v>27069.21</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24752</v>
      </c>
      <c r="D988" s="57">
        <f>Bil!E23</f>
        <v>24752</v>
      </c>
      <c r="E988" s="57">
        <v>0</v>
      </c>
      <c r="F988" s="57">
        <v>0</v>
      </c>
      <c r="G988" s="58">
        <f t="shared" si="32"/>
        <v>891.072</v>
      </c>
      <c r="H988" s="58">
        <f t="shared" si="31"/>
        <v>0</v>
      </c>
      <c r="I988" s="59">
        <v>0</v>
      </c>
    </row>
    <row r="989" spans="1:9" x14ac:dyDescent="0.2">
      <c r="A989" s="56">
        <v>152</v>
      </c>
      <c r="B989" s="57">
        <f>Bil!C24</f>
        <v>13</v>
      </c>
      <c r="C989" s="57">
        <f>Bil!D24</f>
        <v>927015</v>
      </c>
      <c r="D989" s="57">
        <f>Bil!E24</f>
        <v>927015</v>
      </c>
      <c r="E989" s="57">
        <v>0</v>
      </c>
      <c r="F989" s="57">
        <v>0</v>
      </c>
      <c r="G989" s="58">
        <f t="shared" si="32"/>
        <v>36153.584999999999</v>
      </c>
      <c r="H989" s="58">
        <f t="shared" si="31"/>
        <v>0</v>
      </c>
      <c r="I989" s="59">
        <v>0</v>
      </c>
    </row>
    <row r="990" spans="1:9" x14ac:dyDescent="0.2">
      <c r="A990" s="56">
        <v>152</v>
      </c>
      <c r="B990" s="57">
        <f>Bil!C25</f>
        <v>14</v>
      </c>
      <c r="C990" s="57">
        <f>Bil!D25</f>
        <v>139914</v>
      </c>
      <c r="D990" s="57">
        <f>Bil!E25</f>
        <v>151152</v>
      </c>
      <c r="E990" s="57">
        <v>0</v>
      </c>
      <c r="F990" s="57">
        <v>0</v>
      </c>
      <c r="G990" s="58">
        <f t="shared" si="32"/>
        <v>6191.0520000000006</v>
      </c>
      <c r="H990" s="58">
        <f t="shared" si="31"/>
        <v>0</v>
      </c>
      <c r="I990" s="59">
        <v>0</v>
      </c>
    </row>
    <row r="991" spans="1:9" x14ac:dyDescent="0.2">
      <c r="A991" s="56">
        <v>152</v>
      </c>
      <c r="B991" s="57">
        <f>Bil!C26</f>
        <v>15</v>
      </c>
      <c r="C991" s="57">
        <f>Bil!D26</f>
        <v>513663</v>
      </c>
      <c r="D991" s="57">
        <f>Bil!E26</f>
        <v>514904</v>
      </c>
      <c r="E991" s="57">
        <v>0</v>
      </c>
      <c r="F991" s="57">
        <v>0</v>
      </c>
      <c r="G991" s="58">
        <f t="shared" si="32"/>
        <v>23152.064999999999</v>
      </c>
      <c r="H991" s="58">
        <f t="shared" si="31"/>
        <v>0</v>
      </c>
      <c r="I991" s="59">
        <v>0</v>
      </c>
    </row>
    <row r="992" spans="1:9" x14ac:dyDescent="0.2">
      <c r="A992" s="56">
        <v>152</v>
      </c>
      <c r="B992" s="57">
        <f>Bil!C27</f>
        <v>16</v>
      </c>
      <c r="C992" s="57">
        <f>Bil!D27</f>
        <v>42343</v>
      </c>
      <c r="D992" s="57">
        <f>Bil!E27</f>
        <v>42343</v>
      </c>
      <c r="E992" s="57">
        <v>0</v>
      </c>
      <c r="F992" s="57">
        <v>0</v>
      </c>
      <c r="G992" s="58">
        <f t="shared" si="32"/>
        <v>2032.4640000000002</v>
      </c>
      <c r="H992" s="58">
        <f t="shared" si="31"/>
        <v>0</v>
      </c>
      <c r="I992" s="59">
        <v>0</v>
      </c>
    </row>
    <row r="993" spans="1:9" x14ac:dyDescent="0.2">
      <c r="A993" s="56">
        <v>152</v>
      </c>
      <c r="B993" s="57">
        <f>Bil!C28</f>
        <v>17</v>
      </c>
      <c r="C993" s="57">
        <f>Bil!D28</f>
        <v>6211</v>
      </c>
      <c r="D993" s="57">
        <f>Bil!E28</f>
        <v>6211</v>
      </c>
      <c r="E993" s="57">
        <v>0</v>
      </c>
      <c r="F993" s="57">
        <v>0</v>
      </c>
      <c r="G993" s="58">
        <f t="shared" si="32"/>
        <v>316.76100000000002</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75255</v>
      </c>
      <c r="D997" s="57">
        <f>Bil!E32</f>
        <v>78252</v>
      </c>
      <c r="E997" s="57">
        <v>0</v>
      </c>
      <c r="F997" s="57">
        <v>0</v>
      </c>
      <c r="G997" s="58">
        <f t="shared" si="32"/>
        <v>4866.9390000000003</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497558</v>
      </c>
      <c r="D999" s="57">
        <f>Bil!E34</f>
        <v>490558</v>
      </c>
      <c r="E999" s="57">
        <v>0</v>
      </c>
      <c r="F999" s="57">
        <v>0</v>
      </c>
      <c r="G999" s="58">
        <f t="shared" si="32"/>
        <v>34009.501999999993</v>
      </c>
      <c r="H999" s="58">
        <f t="shared" si="31"/>
        <v>0</v>
      </c>
      <c r="I999" s="59">
        <v>0</v>
      </c>
    </row>
    <row r="1000" spans="1:9" x14ac:dyDescent="0.2">
      <c r="A1000" s="56">
        <v>152</v>
      </c>
      <c r="B1000" s="57">
        <f>Bil!C35</f>
        <v>24</v>
      </c>
      <c r="C1000" s="57">
        <f>Bil!D35</f>
        <v>0</v>
      </c>
      <c r="D1000" s="57">
        <f>Bil!E35</f>
        <v>0</v>
      </c>
      <c r="E1000" s="57">
        <v>0</v>
      </c>
      <c r="F1000" s="57">
        <v>0</v>
      </c>
      <c r="G1000" s="58">
        <f t="shared" si="32"/>
        <v>0</v>
      </c>
      <c r="H1000" s="58">
        <f t="shared" si="31"/>
        <v>0</v>
      </c>
      <c r="I1000" s="59">
        <v>0</v>
      </c>
    </row>
    <row r="1001" spans="1:9" x14ac:dyDescent="0.2">
      <c r="A1001" s="56">
        <v>152</v>
      </c>
      <c r="B1001" s="57">
        <f>Bil!C36</f>
        <v>25</v>
      </c>
      <c r="C1001" s="57">
        <f>Bil!D36</f>
        <v>0</v>
      </c>
      <c r="D1001" s="57">
        <f>Bil!E36</f>
        <v>0</v>
      </c>
      <c r="E1001" s="57">
        <v>0</v>
      </c>
      <c r="F1001" s="57">
        <v>0</v>
      </c>
      <c r="G1001" s="58">
        <f t="shared" si="32"/>
        <v>0</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0</v>
      </c>
      <c r="D1005" s="57">
        <f>Bil!E40</f>
        <v>0</v>
      </c>
      <c r="E1005" s="57">
        <v>0</v>
      </c>
      <c r="F1005" s="57">
        <v>0</v>
      </c>
      <c r="G1005" s="58">
        <f t="shared" si="32"/>
        <v>0</v>
      </c>
      <c r="H1005" s="58">
        <f t="shared" si="31"/>
        <v>0</v>
      </c>
      <c r="I1005" s="59">
        <v>0</v>
      </c>
    </row>
    <row r="1006" spans="1:9" x14ac:dyDescent="0.2">
      <c r="A1006" s="56">
        <v>152</v>
      </c>
      <c r="B1006" s="57">
        <f>Bil!C41</f>
        <v>30</v>
      </c>
      <c r="C1006" s="57">
        <f>Bil!D41</f>
        <v>60205</v>
      </c>
      <c r="D1006" s="57">
        <f>Bil!E41</f>
        <v>120762</v>
      </c>
      <c r="E1006" s="57">
        <v>0</v>
      </c>
      <c r="F1006" s="57">
        <v>0</v>
      </c>
      <c r="G1006" s="58">
        <f t="shared" si="32"/>
        <v>9051.869999999999</v>
      </c>
      <c r="H1006" s="58">
        <f t="shared" si="31"/>
        <v>0</v>
      </c>
      <c r="I1006" s="59">
        <v>0</v>
      </c>
    </row>
    <row r="1007" spans="1:9" x14ac:dyDescent="0.2">
      <c r="A1007" s="56">
        <v>152</v>
      </c>
      <c r="B1007" s="57">
        <f>Bil!C42</f>
        <v>31</v>
      </c>
      <c r="C1007" s="57">
        <f>Bil!D42</f>
        <v>199505</v>
      </c>
      <c r="D1007" s="57">
        <f>Bil!E42</f>
        <v>193225</v>
      </c>
      <c r="E1007" s="57">
        <v>0</v>
      </c>
      <c r="F1007" s="57">
        <v>0</v>
      </c>
      <c r="G1007" s="58">
        <f t="shared" si="32"/>
        <v>18164.605</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139300</v>
      </c>
      <c r="D1011" s="57">
        <f>Bil!E46</f>
        <v>72463</v>
      </c>
      <c r="E1011" s="57">
        <v>0</v>
      </c>
      <c r="F1011" s="57">
        <v>0</v>
      </c>
      <c r="G1011" s="58">
        <f t="shared" si="32"/>
        <v>9947.9100000000017</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9805</v>
      </c>
      <c r="D1023" s="57">
        <f>Bil!E58</f>
        <v>12139</v>
      </c>
      <c r="E1023" s="57">
        <v>0</v>
      </c>
      <c r="F1023" s="57">
        <v>0</v>
      </c>
      <c r="G1023" s="58">
        <f t="shared" si="32"/>
        <v>1601.9010000000001</v>
      </c>
      <c r="H1023" s="58">
        <f t="shared" si="31"/>
        <v>0</v>
      </c>
      <c r="I1023" s="59">
        <v>0</v>
      </c>
    </row>
    <row r="1024" spans="1:9" x14ac:dyDescent="0.2">
      <c r="A1024" s="56">
        <v>152</v>
      </c>
      <c r="B1024" s="57">
        <f>Bil!C59</f>
        <v>48</v>
      </c>
      <c r="C1024" s="57">
        <f>Bil!D59</f>
        <v>4805</v>
      </c>
      <c r="D1024" s="57">
        <f>Bil!E59</f>
        <v>8090</v>
      </c>
      <c r="E1024" s="57">
        <v>0</v>
      </c>
      <c r="F1024" s="57">
        <v>0</v>
      </c>
      <c r="G1024" s="58">
        <f t="shared" si="32"/>
        <v>1007.28</v>
      </c>
      <c r="H1024" s="58">
        <f t="shared" si="31"/>
        <v>0</v>
      </c>
      <c r="I1024" s="59">
        <v>0</v>
      </c>
    </row>
    <row r="1025" spans="1:9" x14ac:dyDescent="0.2">
      <c r="A1025" s="56">
        <v>152</v>
      </c>
      <c r="B1025" s="57">
        <f>Bil!C60</f>
        <v>49</v>
      </c>
      <c r="C1025" s="57">
        <f>Bil!D60</f>
        <v>80089</v>
      </c>
      <c r="D1025" s="57">
        <f>Bil!E60</f>
        <v>78138</v>
      </c>
      <c r="E1025" s="57">
        <v>0</v>
      </c>
      <c r="F1025" s="57">
        <v>0</v>
      </c>
      <c r="G1025" s="58">
        <f t="shared" si="32"/>
        <v>11581.885</v>
      </c>
      <c r="H1025" s="58">
        <f t="shared" si="31"/>
        <v>0</v>
      </c>
      <c r="I1025" s="59">
        <v>0</v>
      </c>
    </row>
    <row r="1026" spans="1:9" x14ac:dyDescent="0.2">
      <c r="A1026" s="56">
        <v>152</v>
      </c>
      <c r="B1026" s="57">
        <f>Bil!C61</f>
        <v>50</v>
      </c>
      <c r="C1026" s="57">
        <f>Bil!D61</f>
        <v>75089</v>
      </c>
      <c r="D1026" s="57">
        <f>Bil!E61</f>
        <v>74089</v>
      </c>
      <c r="E1026" s="57">
        <v>0</v>
      </c>
      <c r="F1026" s="57">
        <v>0</v>
      </c>
      <c r="G1026" s="58">
        <f t="shared" si="32"/>
        <v>11163.35</v>
      </c>
      <c r="H1026" s="58">
        <f t="shared" ref="H1026:H1090" si="33">ABS(C1026-ROUND(C1026,0))+ABS(D1026-ROUND(D1026,0))</f>
        <v>0</v>
      </c>
      <c r="I1026" s="59">
        <v>0</v>
      </c>
    </row>
    <row r="1027" spans="1:9" x14ac:dyDescent="0.2">
      <c r="A1027" s="56">
        <v>152</v>
      </c>
      <c r="B1027" s="57">
        <f>Bil!C62</f>
        <v>51</v>
      </c>
      <c r="C1027" s="57">
        <f>Bil!D62</f>
        <v>2300</v>
      </c>
      <c r="D1027" s="57">
        <f>Bil!E62</f>
        <v>10468</v>
      </c>
      <c r="E1027" s="57">
        <v>0</v>
      </c>
      <c r="F1027" s="57">
        <v>0</v>
      </c>
      <c r="G1027" s="58">
        <f t="shared" si="32"/>
        <v>1185.0359999999998</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2300</v>
      </c>
      <c r="D1033" s="57">
        <f>Bil!E68</f>
        <v>10468</v>
      </c>
      <c r="E1033" s="57">
        <v>0</v>
      </c>
      <c r="F1033" s="57">
        <v>0</v>
      </c>
      <c r="G1033" s="58">
        <f t="shared" si="32"/>
        <v>1324.452</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618884</v>
      </c>
      <c r="D1039" s="57">
        <f>Bil!E74</f>
        <v>540151</v>
      </c>
      <c r="E1039" s="57">
        <v>0</v>
      </c>
      <c r="F1039" s="57">
        <v>0</v>
      </c>
      <c r="G1039" s="58">
        <f t="shared" si="32"/>
        <v>107048.71799999999</v>
      </c>
      <c r="H1039" s="58">
        <f t="shared" si="33"/>
        <v>0</v>
      </c>
      <c r="I1039" s="59">
        <v>0</v>
      </c>
    </row>
    <row r="1040" spans="1:9" x14ac:dyDescent="0.2">
      <c r="A1040" s="56">
        <v>152</v>
      </c>
      <c r="B1040" s="57">
        <f>Bil!C75</f>
        <v>64</v>
      </c>
      <c r="C1040" s="57">
        <f>Bil!D75</f>
        <v>243825</v>
      </c>
      <c r="D1040" s="57">
        <f>Bil!E75</f>
        <v>178779</v>
      </c>
      <c r="E1040" s="57">
        <v>0</v>
      </c>
      <c r="F1040" s="57">
        <v>0</v>
      </c>
      <c r="G1040" s="58">
        <f t="shared" si="32"/>
        <v>38488.512000000002</v>
      </c>
      <c r="H1040" s="58">
        <f t="shared" si="33"/>
        <v>0</v>
      </c>
      <c r="I1040" s="59">
        <v>0</v>
      </c>
    </row>
    <row r="1041" spans="1:9" x14ac:dyDescent="0.2">
      <c r="A1041" s="56">
        <v>152</v>
      </c>
      <c r="B1041" s="57">
        <f>Bil!C76</f>
        <v>65</v>
      </c>
      <c r="C1041" s="57">
        <f>Bil!D76</f>
        <v>243825</v>
      </c>
      <c r="D1041" s="57">
        <f>Bil!E76</f>
        <v>178779</v>
      </c>
      <c r="E1041" s="57">
        <v>0</v>
      </c>
      <c r="F1041" s="57">
        <v>0</v>
      </c>
      <c r="G1041" s="58">
        <f t="shared" ref="G1041:G1105" si="34">B1041/1000*C1041+B1041/500*D1041</f>
        <v>39089.895000000004</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243825</v>
      </c>
      <c r="D1043" s="57">
        <f>Bil!E78</f>
        <v>178779</v>
      </c>
      <c r="E1043" s="57">
        <v>0</v>
      </c>
      <c r="F1043" s="57">
        <v>0</v>
      </c>
      <c r="G1043" s="58">
        <f t="shared" si="34"/>
        <v>40292.661000000007</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0</v>
      </c>
      <c r="D1049" s="57">
        <f>Bil!E84</f>
        <v>0</v>
      </c>
      <c r="E1049" s="57">
        <v>0</v>
      </c>
      <c r="F1049" s="57">
        <v>0</v>
      </c>
      <c r="G1049" s="58">
        <f t="shared" si="34"/>
        <v>0</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0</v>
      </c>
      <c r="D1057" s="57">
        <f>Bil!E92</f>
        <v>0</v>
      </c>
      <c r="E1057" s="57">
        <v>0</v>
      </c>
      <c r="F1057" s="57">
        <v>0</v>
      </c>
      <c r="G1057" s="58">
        <f t="shared" si="34"/>
        <v>0</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34590</v>
      </c>
      <c r="D1117" s="57">
        <f>Bil!E152</f>
        <v>22690</v>
      </c>
      <c r="E1117" s="57">
        <v>0</v>
      </c>
      <c r="F1117" s="57">
        <v>0</v>
      </c>
      <c r="G1117" s="58">
        <f t="shared" si="36"/>
        <v>11275.769999999999</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34590</v>
      </c>
      <c r="D1130" s="57">
        <f>Bil!E165</f>
        <v>22690</v>
      </c>
      <c r="E1130" s="57">
        <v>0</v>
      </c>
      <c r="F1130" s="57">
        <v>0</v>
      </c>
      <c r="G1130" s="58">
        <f t="shared" si="36"/>
        <v>12315.38</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1300</v>
      </c>
      <c r="D1134" s="57">
        <f>Bil!E169</f>
        <v>600</v>
      </c>
      <c r="E1134" s="57">
        <v>0</v>
      </c>
      <c r="F1134" s="57">
        <v>0</v>
      </c>
      <c r="G1134" s="58">
        <f t="shared" si="36"/>
        <v>395</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1300</v>
      </c>
      <c r="D1136" s="57">
        <f>Bil!E171</f>
        <v>600</v>
      </c>
      <c r="E1136" s="57">
        <v>0</v>
      </c>
      <c r="F1136" s="57">
        <v>0</v>
      </c>
      <c r="G1136" s="58">
        <f>B1136/1000*C1136+B1136/500*D1136</f>
        <v>400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339169</v>
      </c>
      <c r="D1140" s="57">
        <f>Bil!E175</f>
        <v>338082</v>
      </c>
      <c r="E1140" s="57">
        <v>0</v>
      </c>
      <c r="F1140" s="57">
        <v>0</v>
      </c>
      <c r="G1140" s="58">
        <f t="shared" si="36"/>
        <v>166514.61200000002</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339169</v>
      </c>
      <c r="D1143" s="57">
        <f>Bil!E178</f>
        <v>338082</v>
      </c>
      <c r="E1143" s="57">
        <v>0</v>
      </c>
      <c r="F1143" s="57">
        <v>0</v>
      </c>
      <c r="G1143" s="58">
        <f t="shared" si="36"/>
        <v>169560.611</v>
      </c>
      <c r="H1143" s="58">
        <f t="shared" si="35"/>
        <v>0</v>
      </c>
      <c r="I1143" s="59">
        <v>0</v>
      </c>
    </row>
    <row r="1144" spans="1:9" x14ac:dyDescent="0.2">
      <c r="A1144" s="56">
        <v>152</v>
      </c>
      <c r="B1144" s="57">
        <f>Bil!C179</f>
        <v>168</v>
      </c>
      <c r="C1144" s="57">
        <f>Bil!D179</f>
        <v>928792</v>
      </c>
      <c r="D1144" s="57">
        <f>Bil!E179</f>
        <v>932356</v>
      </c>
      <c r="E1144" s="57">
        <v>0</v>
      </c>
      <c r="F1144" s="57">
        <v>0</v>
      </c>
      <c r="G1144" s="58">
        <f t="shared" si="36"/>
        <v>469308.67200000002</v>
      </c>
      <c r="H1144" s="58">
        <f t="shared" si="35"/>
        <v>0</v>
      </c>
      <c r="I1144" s="59">
        <v>0</v>
      </c>
    </row>
    <row r="1145" spans="1:9" x14ac:dyDescent="0.2">
      <c r="A1145" s="56">
        <v>152</v>
      </c>
      <c r="B1145" s="57">
        <f>Bil!C180</f>
        <v>169</v>
      </c>
      <c r="C1145" s="57">
        <f>Bil!D180</f>
        <v>389809</v>
      </c>
      <c r="D1145" s="57">
        <f>Bil!E180</f>
        <v>668974</v>
      </c>
      <c r="E1145" s="57">
        <v>0</v>
      </c>
      <c r="F1145" s="57">
        <v>0</v>
      </c>
      <c r="G1145" s="58">
        <f t="shared" si="36"/>
        <v>291990.93300000002</v>
      </c>
      <c r="H1145" s="58">
        <f t="shared" si="35"/>
        <v>0</v>
      </c>
      <c r="I1145" s="59">
        <v>0</v>
      </c>
    </row>
    <row r="1146" spans="1:9" x14ac:dyDescent="0.2">
      <c r="A1146" s="56">
        <v>152</v>
      </c>
      <c r="B1146" s="57">
        <f>Bil!C181</f>
        <v>170</v>
      </c>
      <c r="C1146" s="57">
        <f>Bil!D181</f>
        <v>386657</v>
      </c>
      <c r="D1146" s="57">
        <f>Bil!E181</f>
        <v>668974</v>
      </c>
      <c r="E1146" s="57">
        <v>0</v>
      </c>
      <c r="F1146" s="57">
        <v>0</v>
      </c>
      <c r="G1146" s="58">
        <f t="shared" si="36"/>
        <v>293182.84999999998</v>
      </c>
      <c r="H1146" s="58">
        <f t="shared" si="35"/>
        <v>0</v>
      </c>
      <c r="I1146" s="59">
        <v>0</v>
      </c>
    </row>
    <row r="1147" spans="1:9" x14ac:dyDescent="0.2">
      <c r="A1147" s="56">
        <v>152</v>
      </c>
      <c r="B1147" s="57">
        <f>Bil!C182</f>
        <v>171</v>
      </c>
      <c r="C1147" s="57">
        <f>Bil!D182</f>
        <v>330865</v>
      </c>
      <c r="D1147" s="57">
        <f>Bil!E182</f>
        <v>628045</v>
      </c>
      <c r="E1147" s="57">
        <v>0</v>
      </c>
      <c r="F1147" s="57">
        <v>0</v>
      </c>
      <c r="G1147" s="58">
        <f t="shared" si="36"/>
        <v>271369.30499999999</v>
      </c>
      <c r="H1147" s="58">
        <f t="shared" si="35"/>
        <v>0</v>
      </c>
      <c r="I1147" s="59">
        <v>0</v>
      </c>
    </row>
    <row r="1148" spans="1:9" x14ac:dyDescent="0.2">
      <c r="A1148" s="56">
        <v>152</v>
      </c>
      <c r="B1148" s="57">
        <f>Bil!C183</f>
        <v>172</v>
      </c>
      <c r="C1148" s="57">
        <f>Bil!D183</f>
        <v>50810</v>
      </c>
      <c r="D1148" s="57">
        <f>Bil!E183</f>
        <v>39203</v>
      </c>
      <c r="E1148" s="57">
        <v>0</v>
      </c>
      <c r="F1148" s="57">
        <v>0</v>
      </c>
      <c r="G1148" s="58">
        <f t="shared" si="36"/>
        <v>22225.151999999998</v>
      </c>
      <c r="H1148" s="58">
        <f t="shared" si="35"/>
        <v>0</v>
      </c>
      <c r="I1148" s="59">
        <v>0</v>
      </c>
    </row>
    <row r="1149" spans="1:9" x14ac:dyDescent="0.2">
      <c r="A1149" s="56">
        <v>152</v>
      </c>
      <c r="B1149" s="57">
        <f>Bil!C184</f>
        <v>173</v>
      </c>
      <c r="C1149" s="57">
        <f>Bil!D184</f>
        <v>1147</v>
      </c>
      <c r="D1149" s="57">
        <f>Bil!E184</f>
        <v>1141</v>
      </c>
      <c r="E1149" s="57">
        <v>0</v>
      </c>
      <c r="F1149" s="57">
        <v>0</v>
      </c>
      <c r="G1149" s="58">
        <f t="shared" si="36"/>
        <v>593.21699999999987</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1147</v>
      </c>
      <c r="D1152" s="57">
        <f>Bil!E187</f>
        <v>1141</v>
      </c>
      <c r="E1152" s="57">
        <v>0</v>
      </c>
      <c r="F1152" s="57">
        <v>0</v>
      </c>
      <c r="G1152" s="58">
        <f t="shared" si="36"/>
        <v>603.50400000000002</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3835</v>
      </c>
      <c r="D1156" s="57">
        <f>Bil!E191</f>
        <v>585</v>
      </c>
      <c r="E1156" s="57">
        <v>0</v>
      </c>
      <c r="F1156" s="57">
        <v>0</v>
      </c>
      <c r="G1156" s="58">
        <f t="shared" si="36"/>
        <v>900.9</v>
      </c>
      <c r="H1156" s="58">
        <f t="shared" si="35"/>
        <v>0</v>
      </c>
      <c r="I1156" s="59">
        <v>0</v>
      </c>
    </row>
    <row r="1157" spans="1:9" x14ac:dyDescent="0.2">
      <c r="A1157" s="56">
        <v>152</v>
      </c>
      <c r="B1157" s="57">
        <f>Bil!C192</f>
        <v>181</v>
      </c>
      <c r="C1157" s="57">
        <f>Bil!D192</f>
        <v>3152</v>
      </c>
      <c r="D1157" s="57">
        <f>Bil!E192</f>
        <v>0</v>
      </c>
      <c r="E1157" s="57">
        <v>0</v>
      </c>
      <c r="F1157" s="57">
        <v>0</v>
      </c>
      <c r="G1157" s="58">
        <f t="shared" si="36"/>
        <v>570.51199999999994</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538983</v>
      </c>
      <c r="D1205" s="57">
        <f>Bil!E240</f>
        <v>263382</v>
      </c>
      <c r="E1205" s="57">
        <v>0</v>
      </c>
      <c r="F1205" s="57">
        <v>0</v>
      </c>
      <c r="G1205" s="58">
        <f t="shared" si="38"/>
        <v>244056.06300000002</v>
      </c>
      <c r="H1205" s="58">
        <f t="shared" si="37"/>
        <v>0</v>
      </c>
      <c r="I1205" s="59">
        <v>0</v>
      </c>
    </row>
    <row r="1206" spans="1:9" x14ac:dyDescent="0.2">
      <c r="A1206" s="56">
        <v>152</v>
      </c>
      <c r="B1206" s="57">
        <f>Bil!C241</f>
        <v>230</v>
      </c>
      <c r="C1206" s="57">
        <f>Bil!D241</f>
        <v>285414</v>
      </c>
      <c r="D1206" s="57">
        <f>Bil!E241</f>
        <v>309871</v>
      </c>
      <c r="E1206" s="57">
        <v>0</v>
      </c>
      <c r="F1206" s="57">
        <v>0</v>
      </c>
      <c r="G1206" s="58">
        <f t="shared" si="38"/>
        <v>208185.88</v>
      </c>
      <c r="H1206" s="58">
        <f t="shared" si="37"/>
        <v>0</v>
      </c>
      <c r="I1206" s="59">
        <v>0</v>
      </c>
    </row>
    <row r="1207" spans="1:9" x14ac:dyDescent="0.2">
      <c r="A1207" s="56">
        <v>152</v>
      </c>
      <c r="B1207" s="57">
        <f>Bil!C242</f>
        <v>231</v>
      </c>
      <c r="C1207" s="57">
        <f>Bil!D242</f>
        <v>285414</v>
      </c>
      <c r="D1207" s="57">
        <f>Bil!E242</f>
        <v>309871</v>
      </c>
      <c r="E1207" s="57">
        <v>0</v>
      </c>
      <c r="F1207" s="57">
        <v>0</v>
      </c>
      <c r="G1207" s="58">
        <f t="shared" si="38"/>
        <v>209091.03600000002</v>
      </c>
      <c r="H1207" s="58">
        <f t="shared" si="37"/>
        <v>0</v>
      </c>
      <c r="I1207" s="59">
        <v>0</v>
      </c>
    </row>
    <row r="1208" spans="1:9" x14ac:dyDescent="0.2">
      <c r="A1208" s="56">
        <v>152</v>
      </c>
      <c r="B1208" s="57">
        <f>Bil!C243</f>
        <v>232</v>
      </c>
      <c r="C1208" s="57">
        <f>Bil!D243</f>
        <v>285414</v>
      </c>
      <c r="D1208" s="57">
        <f>Bil!E243</f>
        <v>309871</v>
      </c>
      <c r="E1208" s="57">
        <v>0</v>
      </c>
      <c r="F1208" s="57">
        <v>0</v>
      </c>
      <c r="G1208" s="58">
        <f t="shared" si="38"/>
        <v>209996.19200000001</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217679</v>
      </c>
      <c r="D1214" s="57">
        <f>Bil!E249</f>
        <v>0</v>
      </c>
      <c r="E1214" s="57">
        <v>0</v>
      </c>
      <c r="F1214" s="57">
        <v>0</v>
      </c>
      <c r="G1214" s="58">
        <f t="shared" si="38"/>
        <v>51807.601999999999</v>
      </c>
      <c r="H1214" s="58">
        <f t="shared" si="37"/>
        <v>0</v>
      </c>
      <c r="I1214" s="59">
        <v>0</v>
      </c>
    </row>
    <row r="1215" spans="1:9" x14ac:dyDescent="0.2">
      <c r="A1215" s="56">
        <v>152</v>
      </c>
      <c r="B1215" s="57">
        <f>Bil!C250</f>
        <v>239</v>
      </c>
      <c r="C1215" s="57">
        <f>Bil!D250</f>
        <v>217679</v>
      </c>
      <c r="D1215" s="57">
        <f>Bil!E250</f>
        <v>0</v>
      </c>
      <c r="E1215" s="57">
        <v>0</v>
      </c>
      <c r="F1215" s="57">
        <v>0</v>
      </c>
      <c r="G1215" s="58">
        <f t="shared" si="38"/>
        <v>52025.280999999995</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69779</v>
      </c>
      <c r="E1218" s="57">
        <v>0</v>
      </c>
      <c r="F1218" s="57">
        <v>0</v>
      </c>
      <c r="G1218" s="58">
        <f t="shared" si="38"/>
        <v>33773.036</v>
      </c>
      <c r="H1218" s="58">
        <f t="shared" si="37"/>
        <v>0</v>
      </c>
      <c r="I1218" s="59">
        <v>0</v>
      </c>
    </row>
    <row r="1219" spans="1:9" x14ac:dyDescent="0.2">
      <c r="A1219" s="56">
        <v>152</v>
      </c>
      <c r="B1219" s="57">
        <f>Bil!C254</f>
        <v>243</v>
      </c>
      <c r="C1219" s="57">
        <f>Bil!D254</f>
        <v>0</v>
      </c>
      <c r="D1219" s="57">
        <f>Bil!E254</f>
        <v>69779</v>
      </c>
      <c r="E1219" s="57">
        <v>0</v>
      </c>
      <c r="F1219" s="57">
        <v>0</v>
      </c>
      <c r="G1219" s="58">
        <f t="shared" si="38"/>
        <v>33912.593999999997</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34590</v>
      </c>
      <c r="D1222" s="57">
        <f>Bil!E257</f>
        <v>22690</v>
      </c>
      <c r="E1222" s="57">
        <v>0</v>
      </c>
      <c r="F1222" s="57">
        <v>0</v>
      </c>
      <c r="G1222" s="58">
        <f t="shared" si="38"/>
        <v>19672.62</v>
      </c>
      <c r="H1222" s="58">
        <f t="shared" si="37"/>
        <v>0</v>
      </c>
      <c r="I1222" s="59">
        <v>0</v>
      </c>
    </row>
    <row r="1223" spans="1:9" x14ac:dyDescent="0.2">
      <c r="A1223" s="56">
        <v>152</v>
      </c>
      <c r="B1223" s="57">
        <f>Bil!C258</f>
        <v>247</v>
      </c>
      <c r="C1223" s="57">
        <f>Bil!D258</f>
        <v>1300</v>
      </c>
      <c r="D1223" s="57">
        <f>Bil!E258</f>
        <v>600</v>
      </c>
      <c r="E1223" s="57">
        <v>0</v>
      </c>
      <c r="F1223" s="57">
        <v>0</v>
      </c>
      <c r="G1223" s="58">
        <f t="shared" si="38"/>
        <v>617.5</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0</v>
      </c>
      <c r="D1230" s="57">
        <f>Bil!E266</f>
        <v>0</v>
      </c>
      <c r="E1230" s="57">
        <v>0</v>
      </c>
      <c r="F1230" s="57">
        <v>0</v>
      </c>
      <c r="G1230" s="58">
        <f t="shared" si="38"/>
        <v>0</v>
      </c>
      <c r="H1230" s="58">
        <f t="shared" si="39"/>
        <v>0</v>
      </c>
      <c r="I1230" s="59">
        <v>0</v>
      </c>
    </row>
    <row r="1231" spans="1:9" x14ac:dyDescent="0.2">
      <c r="A1231" s="56">
        <v>152</v>
      </c>
      <c r="B1231" s="57">
        <f>Bil!C267</f>
        <v>255</v>
      </c>
      <c r="C1231" s="57">
        <f>Bil!D267</f>
        <v>34590</v>
      </c>
      <c r="D1231" s="57">
        <f>Bil!E267</f>
        <v>22690</v>
      </c>
      <c r="E1231" s="57">
        <v>0</v>
      </c>
      <c r="F1231" s="57">
        <v>0</v>
      </c>
      <c r="G1231" s="58">
        <f t="shared" si="38"/>
        <v>20392.349999999999</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1300</v>
      </c>
      <c r="D1233" s="57">
        <f>Bil!E269</f>
        <v>600</v>
      </c>
      <c r="E1233" s="57">
        <v>0</v>
      </c>
      <c r="F1233" s="57">
        <v>0</v>
      </c>
      <c r="G1233" s="58">
        <f t="shared" si="38"/>
        <v>642.5</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386658</v>
      </c>
      <c r="D1258" s="57">
        <f>Bil!E294</f>
        <v>668974</v>
      </c>
      <c r="E1258" s="57">
        <v>0</v>
      </c>
      <c r="F1258" s="57">
        <v>0</v>
      </c>
      <c r="G1258" s="58">
        <f t="shared" si="40"/>
        <v>486338.89199999993</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3152</v>
      </c>
      <c r="D1260" s="57">
        <f>Bil!E296</f>
        <v>0</v>
      </c>
      <c r="E1260" s="57">
        <v>0</v>
      </c>
      <c r="F1260" s="57">
        <v>0</v>
      </c>
      <c r="G1260" s="58">
        <f t="shared" si="40"/>
        <v>895.16799999999989</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4912971</v>
      </c>
      <c r="D1402" s="57">
        <f>RasF!E121</f>
        <v>4835303</v>
      </c>
      <c r="E1402" s="57">
        <v>0</v>
      </c>
      <c r="F1402" s="57">
        <v>0</v>
      </c>
      <c r="G1402" s="58">
        <f t="shared" si="44"/>
        <v>1604193.47</v>
      </c>
      <c r="H1402" s="58">
        <f t="shared" si="43"/>
        <v>0</v>
      </c>
      <c r="I1402" s="59">
        <v>0</v>
      </c>
    </row>
    <row r="1403" spans="1:9" x14ac:dyDescent="0.2">
      <c r="A1403" s="56">
        <v>154</v>
      </c>
      <c r="B1403" s="57">
        <f>RasF!C122</f>
        <v>111</v>
      </c>
      <c r="C1403" s="57">
        <f>RasF!D122</f>
        <v>4755618</v>
      </c>
      <c r="D1403" s="57">
        <f>RasF!E122</f>
        <v>4680835</v>
      </c>
      <c r="E1403" s="57">
        <v>0</v>
      </c>
      <c r="F1403" s="57">
        <v>0</v>
      </c>
      <c r="G1403" s="58">
        <f t="shared" si="44"/>
        <v>1567018.9679999999</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4755618</v>
      </c>
      <c r="D1405" s="57">
        <f>RasF!E124</f>
        <v>4680835</v>
      </c>
      <c r="E1405" s="57">
        <v>0</v>
      </c>
      <c r="F1405" s="57">
        <v>0</v>
      </c>
      <c r="G1405" s="58">
        <f t="shared" si="44"/>
        <v>1595253.544</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157353</v>
      </c>
      <c r="D1414" s="57">
        <f>RasF!E133</f>
        <v>154468</v>
      </c>
      <c r="E1414" s="57">
        <v>0</v>
      </c>
      <c r="F1414" s="57">
        <v>0</v>
      </c>
      <c r="G1414" s="58">
        <f t="shared" si="44"/>
        <v>56887.258000000002</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4912971</v>
      </c>
      <c r="D1429" s="66">
        <f>RasF!E148</f>
        <v>4835303</v>
      </c>
      <c r="E1429" s="66">
        <v>0</v>
      </c>
      <c r="F1429" s="66">
        <v>0</v>
      </c>
      <c r="G1429" s="67">
        <f t="shared" si="44"/>
        <v>1997950.0490000001</v>
      </c>
      <c r="H1429" s="67">
        <f t="shared" si="45"/>
        <v>0</v>
      </c>
      <c r="I1429" s="68">
        <v>0</v>
      </c>
    </row>
    <row r="1430" spans="1:9" x14ac:dyDescent="0.2">
      <c r="A1430" s="61">
        <v>156</v>
      </c>
      <c r="B1430" s="62">
        <f>PVRIO!C12</f>
        <v>1</v>
      </c>
      <c r="C1430" s="69">
        <f>PVRIO!D12</f>
        <v>12019</v>
      </c>
      <c r="D1430" s="69">
        <f>PVRIO!E12</f>
        <v>0</v>
      </c>
      <c r="E1430" s="69">
        <v>0</v>
      </c>
      <c r="F1430" s="69">
        <v>0</v>
      </c>
      <c r="G1430" s="63">
        <f t="shared" si="44"/>
        <v>12.019</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12019</v>
      </c>
      <c r="D1447" s="60">
        <f>PVRIO!E29</f>
        <v>0</v>
      </c>
      <c r="E1447" s="60">
        <v>0</v>
      </c>
      <c r="F1447" s="60">
        <v>0</v>
      </c>
      <c r="G1447" s="58">
        <f t="shared" si="46"/>
        <v>216.34199999999998</v>
      </c>
      <c r="H1447" s="58">
        <f t="shared" si="45"/>
        <v>0</v>
      </c>
      <c r="I1447" s="59">
        <v>0</v>
      </c>
    </row>
    <row r="1448" spans="1:9" x14ac:dyDescent="0.2">
      <c r="A1448" s="56">
        <v>156</v>
      </c>
      <c r="B1448" s="57">
        <f>PVRIO!C30</f>
        <v>19</v>
      </c>
      <c r="C1448" s="60">
        <f>PVRIO!D30</f>
        <v>12019</v>
      </c>
      <c r="D1448" s="60">
        <f>PVRIO!E30</f>
        <v>0</v>
      </c>
      <c r="E1448" s="60">
        <v>0</v>
      </c>
      <c r="F1448" s="60">
        <v>0</v>
      </c>
      <c r="G1448" s="58">
        <f t="shared" si="46"/>
        <v>228.36099999999999</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12019</v>
      </c>
      <c r="D1450" s="60">
        <f>PVRIO!E32</f>
        <v>0</v>
      </c>
      <c r="E1450" s="60">
        <v>0</v>
      </c>
      <c r="F1450" s="60">
        <v>0</v>
      </c>
      <c r="G1450" s="58">
        <f t="shared" si="46"/>
        <v>252.39900000000003</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389809</v>
      </c>
      <c r="D1474" s="69"/>
      <c r="E1474" s="69">
        <v>0</v>
      </c>
      <c r="F1474" s="69">
        <v>0</v>
      </c>
      <c r="G1474" s="63">
        <f t="shared" ref="G1474:G1505" si="47">B1474/1000*C1474</f>
        <v>389.80900000000003</v>
      </c>
      <c r="H1474" s="63">
        <f t="shared" ref="H1474:H1505" si="48">ABS(C1474-ROUND(C1474,0))</f>
        <v>0</v>
      </c>
      <c r="I1474" s="64">
        <v>0</v>
      </c>
    </row>
    <row r="1475" spans="1:9" x14ac:dyDescent="0.2">
      <c r="A1475" s="72">
        <v>159</v>
      </c>
      <c r="B1475" s="60">
        <f>Obv!C13</f>
        <v>2</v>
      </c>
      <c r="C1475" s="60">
        <f>Obv!D13</f>
        <v>4826206</v>
      </c>
      <c r="D1475" s="60">
        <v>0</v>
      </c>
      <c r="E1475" s="60">
        <v>0</v>
      </c>
      <c r="F1475" s="60">
        <v>0</v>
      </c>
      <c r="G1475" s="58">
        <f t="shared" si="47"/>
        <v>9652.4120000000003</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4813767</v>
      </c>
      <c r="D1477" s="60">
        <v>0</v>
      </c>
      <c r="E1477" s="60">
        <v>0</v>
      </c>
      <c r="F1477" s="60">
        <v>0</v>
      </c>
      <c r="G1477" s="58">
        <f t="shared" si="47"/>
        <v>19255.067999999999</v>
      </c>
      <c r="H1477" s="58">
        <f t="shared" si="48"/>
        <v>0</v>
      </c>
      <c r="I1477" s="59">
        <v>0</v>
      </c>
    </row>
    <row r="1478" spans="1:9" x14ac:dyDescent="0.2">
      <c r="A1478" s="72">
        <v>159</v>
      </c>
      <c r="B1478" s="60">
        <f>Obv!C16</f>
        <v>5</v>
      </c>
      <c r="C1478" s="60">
        <f>Obv!D16</f>
        <v>4116048</v>
      </c>
      <c r="D1478" s="60">
        <v>0</v>
      </c>
      <c r="E1478" s="60">
        <v>0</v>
      </c>
      <c r="F1478" s="60">
        <v>0</v>
      </c>
      <c r="G1478" s="58">
        <f t="shared" si="47"/>
        <v>20580.240000000002</v>
      </c>
      <c r="H1478" s="58">
        <f t="shared" si="48"/>
        <v>0</v>
      </c>
      <c r="I1478" s="59">
        <v>0</v>
      </c>
    </row>
    <row r="1479" spans="1:9" x14ac:dyDescent="0.2">
      <c r="A1479" s="72">
        <v>159</v>
      </c>
      <c r="B1479" s="60">
        <f>Obv!C17</f>
        <v>6</v>
      </c>
      <c r="C1479" s="60">
        <f>Obv!D17</f>
        <v>647798</v>
      </c>
      <c r="D1479" s="60">
        <v>0</v>
      </c>
      <c r="E1479" s="60">
        <v>0</v>
      </c>
      <c r="F1479" s="60">
        <v>0</v>
      </c>
      <c r="G1479" s="58">
        <f t="shared" si="47"/>
        <v>3886.788</v>
      </c>
      <c r="H1479" s="58">
        <f t="shared" si="48"/>
        <v>0</v>
      </c>
      <c r="I1479" s="59">
        <v>0</v>
      </c>
    </row>
    <row r="1480" spans="1:9" x14ac:dyDescent="0.2">
      <c r="A1480" s="72">
        <v>159</v>
      </c>
      <c r="B1480" s="60">
        <f>Obv!C18</f>
        <v>7</v>
      </c>
      <c r="C1480" s="60">
        <f>Obv!D18</f>
        <v>3069</v>
      </c>
      <c r="D1480" s="60">
        <v>0</v>
      </c>
      <c r="E1480" s="60">
        <v>0</v>
      </c>
      <c r="F1480" s="60">
        <v>0</v>
      </c>
      <c r="G1480" s="58">
        <f t="shared" si="47"/>
        <v>21.483000000000001</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46267</v>
      </c>
      <c r="D1482" s="60">
        <v>0</v>
      </c>
      <c r="E1482" s="60">
        <v>0</v>
      </c>
      <c r="F1482" s="60">
        <v>0</v>
      </c>
      <c r="G1482" s="58">
        <f t="shared" si="47"/>
        <v>416.40299999999996</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585</v>
      </c>
      <c r="D1484" s="60">
        <v>0</v>
      </c>
      <c r="E1484" s="60">
        <v>0</v>
      </c>
      <c r="F1484" s="60">
        <v>0</v>
      </c>
      <c r="G1484" s="58">
        <f t="shared" si="47"/>
        <v>6.4349999999999996</v>
      </c>
      <c r="H1484" s="58">
        <f t="shared" si="48"/>
        <v>0</v>
      </c>
      <c r="I1484" s="59">
        <v>0</v>
      </c>
    </row>
    <row r="1485" spans="1:9" x14ac:dyDescent="0.2">
      <c r="A1485" s="72">
        <v>159</v>
      </c>
      <c r="B1485" s="60">
        <f>Obv!C23</f>
        <v>12</v>
      </c>
      <c r="C1485" s="60">
        <f>Obv!D23</f>
        <v>12439</v>
      </c>
      <c r="D1485" s="60">
        <v>0</v>
      </c>
      <c r="E1485" s="60">
        <v>0</v>
      </c>
      <c r="F1485" s="60">
        <v>0</v>
      </c>
      <c r="G1485" s="58">
        <f t="shared" si="47"/>
        <v>149.268</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4483876</v>
      </c>
      <c r="D1492" s="60">
        <v>0</v>
      </c>
      <c r="E1492" s="60">
        <v>0</v>
      </c>
      <c r="F1492" s="60">
        <v>0</v>
      </c>
      <c r="G1492" s="58">
        <f t="shared" si="47"/>
        <v>85193.644</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4483876</v>
      </c>
      <c r="D1494" s="60">
        <v>0</v>
      </c>
      <c r="E1494" s="60">
        <v>0</v>
      </c>
      <c r="F1494" s="60">
        <v>0</v>
      </c>
      <c r="G1494" s="58">
        <f t="shared" si="47"/>
        <v>94161.396000000008</v>
      </c>
      <c r="H1494" s="58">
        <f t="shared" si="48"/>
        <v>0</v>
      </c>
      <c r="I1494" s="59">
        <v>0</v>
      </c>
    </row>
    <row r="1495" spans="1:9" x14ac:dyDescent="0.2">
      <c r="A1495" s="72">
        <v>159</v>
      </c>
      <c r="B1495" s="60">
        <f>Obv!C33</f>
        <v>22</v>
      </c>
      <c r="C1495" s="60">
        <f>Obv!D33</f>
        <v>3818869</v>
      </c>
      <c r="D1495" s="60">
        <v>0</v>
      </c>
      <c r="E1495" s="60">
        <v>0</v>
      </c>
      <c r="F1495" s="60">
        <v>0</v>
      </c>
      <c r="G1495" s="58">
        <f t="shared" si="47"/>
        <v>84015.118000000002</v>
      </c>
      <c r="H1495" s="58">
        <f t="shared" si="48"/>
        <v>0</v>
      </c>
      <c r="I1495" s="59">
        <v>0</v>
      </c>
    </row>
    <row r="1496" spans="1:9" x14ac:dyDescent="0.2">
      <c r="A1496" s="72">
        <v>159</v>
      </c>
      <c r="B1496" s="60">
        <f>Obv!C34</f>
        <v>23</v>
      </c>
      <c r="C1496" s="60">
        <f>Obv!D34</f>
        <v>659405</v>
      </c>
      <c r="D1496" s="60">
        <v>0</v>
      </c>
      <c r="E1496" s="60">
        <v>0</v>
      </c>
      <c r="F1496" s="60">
        <v>0</v>
      </c>
      <c r="G1496" s="58">
        <f t="shared" si="47"/>
        <v>15166.315000000001</v>
      </c>
      <c r="H1496" s="58">
        <f t="shared" si="48"/>
        <v>0</v>
      </c>
      <c r="I1496" s="59">
        <v>0</v>
      </c>
    </row>
    <row r="1497" spans="1:9" x14ac:dyDescent="0.2">
      <c r="A1497" s="72">
        <v>159</v>
      </c>
      <c r="B1497" s="60">
        <f>Obv!C35</f>
        <v>24</v>
      </c>
      <c r="C1497" s="60">
        <f>Obv!D35</f>
        <v>5602</v>
      </c>
      <c r="D1497" s="60">
        <v>0</v>
      </c>
      <c r="E1497" s="60">
        <v>0</v>
      </c>
      <c r="F1497" s="60">
        <v>0</v>
      </c>
      <c r="G1497" s="58">
        <f t="shared" si="47"/>
        <v>134.44800000000001</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0</v>
      </c>
      <c r="D1501" s="60">
        <v>0</v>
      </c>
      <c r="E1501" s="60">
        <v>0</v>
      </c>
      <c r="F1501" s="60">
        <v>0</v>
      </c>
      <c r="G1501" s="58">
        <f t="shared" si="47"/>
        <v>0</v>
      </c>
      <c r="H1501" s="58">
        <f t="shared" si="48"/>
        <v>0</v>
      </c>
      <c r="I1501" s="59">
        <v>0</v>
      </c>
    </row>
    <row r="1502" spans="1:9" x14ac:dyDescent="0.2">
      <c r="A1502" s="72">
        <v>159</v>
      </c>
      <c r="B1502" s="60">
        <f>Obv!C40</f>
        <v>29</v>
      </c>
      <c r="C1502" s="60">
        <f>Obv!D40</f>
        <v>0</v>
      </c>
      <c r="D1502" s="60">
        <v>0</v>
      </c>
      <c r="E1502" s="60">
        <v>0</v>
      </c>
      <c r="F1502" s="60">
        <v>0</v>
      </c>
      <c r="G1502" s="58">
        <f t="shared" si="47"/>
        <v>0</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732139</v>
      </c>
      <c r="D1509" s="60">
        <v>0</v>
      </c>
      <c r="E1509" s="60">
        <v>0</v>
      </c>
      <c r="F1509" s="60">
        <v>0</v>
      </c>
      <c r="G1509" s="58">
        <f t="shared" si="49"/>
        <v>26357.003999999997</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732139</v>
      </c>
      <c r="D1563" s="60">
        <v>0</v>
      </c>
      <c r="E1563" s="60">
        <v>0</v>
      </c>
      <c r="F1563" s="60">
        <v>0</v>
      </c>
      <c r="G1563" s="58">
        <f t="shared" si="51"/>
        <v>65892.509999999995</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732139</v>
      </c>
      <c r="D1565" s="60">
        <v>0</v>
      </c>
      <c r="E1565" s="60">
        <v>0</v>
      </c>
      <c r="F1565" s="60">
        <v>0</v>
      </c>
      <c r="G1565" s="58">
        <f t="shared" si="51"/>
        <v>67356.788</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203:H203"/>
    <mergeCell ref="A2:H2"/>
    <mergeCell ref="A13:H13"/>
    <mergeCell ref="B10:H10"/>
    <mergeCell ref="B11:H11"/>
    <mergeCell ref="B3:H3"/>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77:H277"/>
    <mergeCell ref="B278:H278"/>
    <mergeCell ref="B279:H279"/>
    <mergeCell ref="B280:H280"/>
    <mergeCell ref="B273:H273"/>
    <mergeCell ref="B274:H274"/>
    <mergeCell ref="B275:H275"/>
    <mergeCell ref="B276:H276"/>
    <mergeCell ref="B271:H271"/>
    <mergeCell ref="B272:H272"/>
    <mergeCell ref="B289:H289"/>
    <mergeCell ref="B290:H290"/>
    <mergeCell ref="B291:H291"/>
    <mergeCell ref="B292:H292"/>
    <mergeCell ref="B285:H285"/>
    <mergeCell ref="B286:H286"/>
    <mergeCell ref="B287:H287"/>
    <mergeCell ref="B288:H288"/>
    <mergeCell ref="B281:H281"/>
    <mergeCell ref="B282:H282"/>
    <mergeCell ref="B283:H283"/>
    <mergeCell ref="B284:H284"/>
    <mergeCell ref="B301:H301"/>
    <mergeCell ref="B302:H302"/>
    <mergeCell ref="B303:H303"/>
    <mergeCell ref="B304:H304"/>
    <mergeCell ref="B297:H297"/>
    <mergeCell ref="B298:H298"/>
    <mergeCell ref="B299:H299"/>
    <mergeCell ref="B300:H300"/>
    <mergeCell ref="B293:H293"/>
    <mergeCell ref="B294:H294"/>
    <mergeCell ref="B295:H295"/>
    <mergeCell ref="B296:H296"/>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97:H397"/>
    <mergeCell ref="B398:H398"/>
    <mergeCell ref="B399:H399"/>
    <mergeCell ref="B400:H400"/>
    <mergeCell ref="B393:H393"/>
    <mergeCell ref="B394:H394"/>
    <mergeCell ref="B395:H395"/>
    <mergeCell ref="B396:H396"/>
    <mergeCell ref="B389:H389"/>
    <mergeCell ref="B390:H390"/>
    <mergeCell ref="B391:H391"/>
    <mergeCell ref="B392:H392"/>
    <mergeCell ref="B409:H409"/>
    <mergeCell ref="B410:H410"/>
    <mergeCell ref="B411:H411"/>
    <mergeCell ref="B412:H412"/>
    <mergeCell ref="B405:H405"/>
    <mergeCell ref="B406:H406"/>
    <mergeCell ref="B407:H407"/>
    <mergeCell ref="B408:H408"/>
    <mergeCell ref="B401:H401"/>
    <mergeCell ref="B402:H402"/>
    <mergeCell ref="B403:H403"/>
    <mergeCell ref="B404:H404"/>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93:H493"/>
    <mergeCell ref="B494:H494"/>
    <mergeCell ref="B495:H495"/>
    <mergeCell ref="B496:H496"/>
    <mergeCell ref="B489:H489"/>
    <mergeCell ref="B490:H490"/>
    <mergeCell ref="B491:H491"/>
    <mergeCell ref="B492:H492"/>
    <mergeCell ref="B485:H485"/>
    <mergeCell ref="B486:H486"/>
    <mergeCell ref="B487:H487"/>
    <mergeCell ref="B488:H488"/>
    <mergeCell ref="B505:H505"/>
    <mergeCell ref="B506:H506"/>
    <mergeCell ref="B507:H507"/>
    <mergeCell ref="B508:H508"/>
    <mergeCell ref="B501:H501"/>
    <mergeCell ref="B502:H502"/>
    <mergeCell ref="B503:H503"/>
    <mergeCell ref="B504:H504"/>
    <mergeCell ref="B497:H497"/>
    <mergeCell ref="B498:H498"/>
    <mergeCell ref="B499:H499"/>
    <mergeCell ref="B500:H500"/>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89:H589"/>
    <mergeCell ref="B590:H590"/>
    <mergeCell ref="B591:H591"/>
    <mergeCell ref="B592:H592"/>
    <mergeCell ref="B585:H585"/>
    <mergeCell ref="B586:H586"/>
    <mergeCell ref="B587:H587"/>
    <mergeCell ref="B588:H588"/>
    <mergeCell ref="B581:H581"/>
    <mergeCell ref="B582:H582"/>
    <mergeCell ref="B583:H583"/>
    <mergeCell ref="B584:H584"/>
    <mergeCell ref="B601:H601"/>
    <mergeCell ref="B602:H602"/>
    <mergeCell ref="B603:H603"/>
    <mergeCell ref="B604:H604"/>
    <mergeCell ref="B597:H597"/>
    <mergeCell ref="B598:H598"/>
    <mergeCell ref="B599:H599"/>
    <mergeCell ref="B600:H600"/>
    <mergeCell ref="B593:H593"/>
    <mergeCell ref="B594:H594"/>
    <mergeCell ref="B595:H595"/>
    <mergeCell ref="B596:H596"/>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97:H697"/>
    <mergeCell ref="B698:H698"/>
    <mergeCell ref="B699:H699"/>
    <mergeCell ref="B700:H700"/>
    <mergeCell ref="B693:H693"/>
    <mergeCell ref="B694:H694"/>
    <mergeCell ref="B695:H695"/>
    <mergeCell ref="B696:H696"/>
    <mergeCell ref="B689:H689"/>
    <mergeCell ref="B690:H690"/>
    <mergeCell ref="B691:H691"/>
    <mergeCell ref="B692:H692"/>
    <mergeCell ref="B709:H709"/>
    <mergeCell ref="B710:H710"/>
    <mergeCell ref="B711:H711"/>
    <mergeCell ref="B712:H712"/>
    <mergeCell ref="B705:H705"/>
    <mergeCell ref="B706:H706"/>
    <mergeCell ref="B707:H707"/>
    <mergeCell ref="B708:H708"/>
    <mergeCell ref="B701:H701"/>
    <mergeCell ref="B702:H702"/>
    <mergeCell ref="B703:H703"/>
    <mergeCell ref="B704:H704"/>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93:H793"/>
    <mergeCell ref="B794:H794"/>
    <mergeCell ref="B795:H795"/>
    <mergeCell ref="B796:H796"/>
    <mergeCell ref="B789:H789"/>
    <mergeCell ref="B790:H790"/>
    <mergeCell ref="B791:H791"/>
    <mergeCell ref="B792:H792"/>
    <mergeCell ref="B785:H785"/>
    <mergeCell ref="B786:H786"/>
    <mergeCell ref="B787:H787"/>
    <mergeCell ref="B788:H788"/>
    <mergeCell ref="B805:H805"/>
    <mergeCell ref="B806:H806"/>
    <mergeCell ref="B807:H807"/>
    <mergeCell ref="B808:H808"/>
    <mergeCell ref="B801:H801"/>
    <mergeCell ref="B802:H802"/>
    <mergeCell ref="B803:H803"/>
    <mergeCell ref="B804:H804"/>
    <mergeCell ref="B797:H797"/>
    <mergeCell ref="B798:H798"/>
    <mergeCell ref="B799:H799"/>
    <mergeCell ref="B800:H800"/>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52:H852"/>
    <mergeCell ref="B853:H853"/>
    <mergeCell ref="B854:H854"/>
    <mergeCell ref="B855:H855"/>
    <mergeCell ref="B856:H856"/>
    <mergeCell ref="B845:H845"/>
    <mergeCell ref="B846:H846"/>
    <mergeCell ref="B847:H847"/>
    <mergeCell ref="B848:H848"/>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14"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819</v>
      </c>
      <c r="B1" s="379"/>
      <c r="C1" s="356" t="s">
        <v>2499</v>
      </c>
      <c r="D1" s="356"/>
      <c r="E1" s="356" t="s">
        <v>2500</v>
      </c>
      <c r="F1" s="356"/>
      <c r="G1" s="356" t="s">
        <v>2501</v>
      </c>
      <c r="H1" s="356"/>
      <c r="I1" s="356"/>
      <c r="J1" s="356" t="s">
        <v>2239</v>
      </c>
      <c r="K1" s="357"/>
    </row>
    <row r="2" spans="1:11" ht="32.1" customHeight="1" x14ac:dyDescent="0.2">
      <c r="A2" s="18"/>
      <c r="B2" s="18"/>
      <c r="C2" s="18"/>
      <c r="D2" s="18"/>
      <c r="E2" s="18"/>
      <c r="F2" s="18"/>
      <c r="H2" s="100">
        <f>LOOKUP(B22,A107:A663,C107:C663)</f>
        <v>10</v>
      </c>
      <c r="I2" s="18"/>
      <c r="J2" s="358" t="s">
        <v>4133</v>
      </c>
      <c r="K2" s="358"/>
    </row>
    <row r="3" spans="1:11" ht="5.0999999999999996" customHeight="1" x14ac:dyDescent="0.2">
      <c r="B3" s="4"/>
      <c r="C3" s="4"/>
      <c r="D3" s="4"/>
      <c r="E3" s="4"/>
      <c r="F3" s="4"/>
      <c r="G3" s="4"/>
      <c r="H3" s="4"/>
      <c r="I3" s="4"/>
    </row>
    <row r="4" spans="1:11" ht="35.1" customHeight="1" x14ac:dyDescent="0.4">
      <c r="A4" s="359" t="s">
        <v>4014</v>
      </c>
      <c r="B4" s="359"/>
      <c r="C4" s="359"/>
      <c r="D4" s="359"/>
      <c r="E4" s="359"/>
      <c r="F4" s="359"/>
      <c r="G4" s="359"/>
      <c r="H4" s="359"/>
      <c r="I4" s="359"/>
      <c r="J4" s="359"/>
      <c r="K4" s="359"/>
    </row>
    <row r="5" spans="1:11" ht="39.950000000000003" customHeight="1" x14ac:dyDescent="0.2">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x14ac:dyDescent="0.2">
      <c r="A6" s="22" t="s">
        <v>3789</v>
      </c>
      <c r="B6" s="26">
        <v>9353</v>
      </c>
      <c r="C6" s="12"/>
      <c r="D6" s="363" t="s">
        <v>3793</v>
      </c>
      <c r="E6" s="364"/>
      <c r="F6" s="15" t="s">
        <v>4111</v>
      </c>
      <c r="G6" s="12"/>
      <c r="H6" s="12"/>
      <c r="I6" s="12"/>
      <c r="J6" s="377">
        <f>SUM(Skriveni!G2:G1567)</f>
        <v>72967063.342999965</v>
      </c>
      <c r="K6" s="377"/>
    </row>
    <row r="7" spans="1:11" ht="3" customHeight="1" x14ac:dyDescent="0.2">
      <c r="A7" s="12"/>
      <c r="B7" s="12"/>
      <c r="C7" s="12"/>
      <c r="D7" s="12"/>
      <c r="E7" s="12"/>
      <c r="F7" s="12"/>
      <c r="G7" s="12"/>
      <c r="H7" s="12"/>
      <c r="I7" s="12"/>
      <c r="J7" s="12"/>
      <c r="K7" s="12"/>
    </row>
    <row r="8" spans="1:11" ht="15" customHeight="1" x14ac:dyDescent="0.2">
      <c r="A8" s="22" t="s">
        <v>3790</v>
      </c>
      <c r="B8" s="27">
        <v>3018148</v>
      </c>
      <c r="C8" s="386" t="s">
        <v>375</v>
      </c>
      <c r="D8" s="387"/>
      <c r="E8" s="387"/>
      <c r="F8" s="387"/>
      <c r="G8" s="387"/>
      <c r="H8" s="388"/>
      <c r="I8" s="161" t="s">
        <v>382</v>
      </c>
      <c r="J8" s="353" t="s">
        <v>3797</v>
      </c>
      <c r="K8" s="353"/>
    </row>
    <row r="9" spans="1:11" ht="3" customHeight="1" x14ac:dyDescent="0.2">
      <c r="A9" s="12"/>
      <c r="B9" s="12"/>
      <c r="C9" s="12"/>
      <c r="D9" s="12"/>
      <c r="E9" s="12"/>
      <c r="F9" s="12"/>
      <c r="G9" s="12"/>
      <c r="H9" s="12"/>
      <c r="I9" s="12"/>
      <c r="J9" s="12"/>
      <c r="K9" s="12"/>
    </row>
    <row r="10" spans="1:11" ht="15" customHeight="1" x14ac:dyDescent="0.2">
      <c r="A10" s="22" t="s">
        <v>3791</v>
      </c>
      <c r="B10" s="395" t="s">
        <v>4322</v>
      </c>
      <c r="C10" s="396"/>
      <c r="D10" s="396"/>
      <c r="E10" s="396"/>
      <c r="F10" s="396"/>
      <c r="G10" s="396"/>
      <c r="H10" s="396"/>
      <c r="I10" s="397"/>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33514</v>
      </c>
      <c r="C12" s="360" t="s">
        <v>69</v>
      </c>
      <c r="D12" s="361"/>
      <c r="E12" s="361"/>
      <c r="F12" s="361"/>
      <c r="G12" s="362"/>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65" t="s">
        <v>4321</v>
      </c>
      <c r="C14" s="366"/>
      <c r="D14" s="366"/>
      <c r="E14" s="366"/>
      <c r="F14" s="366"/>
      <c r="G14" s="367"/>
      <c r="H14" s="12"/>
      <c r="I14" s="12"/>
      <c r="J14" s="22" t="s">
        <v>2815</v>
      </c>
      <c r="K14" s="45">
        <v>26206678669</v>
      </c>
    </row>
    <row r="15" spans="1:11" ht="3" customHeight="1" x14ac:dyDescent="0.2">
      <c r="A15" s="12"/>
      <c r="B15" s="12"/>
      <c r="C15" s="12"/>
      <c r="D15" s="12"/>
      <c r="E15" s="12"/>
      <c r="F15" s="12"/>
      <c r="G15" s="12"/>
      <c r="H15" s="12"/>
      <c r="I15" s="12"/>
      <c r="J15" s="12"/>
      <c r="K15" s="12"/>
    </row>
    <row r="16" spans="1:11" ht="15" customHeight="1" x14ac:dyDescent="0.2">
      <c r="A16" s="22" t="s">
        <v>3795</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8520</v>
      </c>
      <c r="C18" s="354" t="str">
        <f xml:space="preserve"> IF(B18&gt;0,LOOKUP(B18,Sifre!A260:A874,Sifre!B260:B874),"Djelatnost nije upisana")</f>
        <v>Osnovno obrazovanje</v>
      </c>
      <c r="D18" s="355"/>
      <c r="E18" s="355"/>
      <c r="F18" s="355"/>
      <c r="G18" s="355"/>
      <c r="H18" s="355"/>
      <c r="I18" s="355"/>
      <c r="J18" s="355"/>
      <c r="K18" s="355"/>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54" t="str">
        <f>IF(B20&lt;&gt;"","Razdjel: " &amp; LOOKUP(B20,A666:A718,B666:B718),"Razdjel nije upisan")</f>
        <v>Razdjel: NEMA RAZDJELA</v>
      </c>
      <c r="D20" s="355"/>
      <c r="E20" s="355"/>
      <c r="F20" s="355"/>
      <c r="G20" s="355"/>
      <c r="H20" s="355"/>
      <c r="I20" s="355"/>
      <c r="J20" s="355"/>
      <c r="K20" s="355"/>
    </row>
    <row r="21" spans="1:11" ht="3" customHeight="1" x14ac:dyDescent="0.2">
      <c r="A21" s="13"/>
      <c r="B21" s="12"/>
      <c r="C21" s="164"/>
      <c r="D21" s="164"/>
      <c r="E21" s="164"/>
      <c r="F21" s="164"/>
      <c r="G21" s="164"/>
      <c r="H21" s="164"/>
      <c r="I21" s="164"/>
      <c r="J21" s="164"/>
      <c r="K21" s="164"/>
    </row>
    <row r="22" spans="1:11" ht="15" customHeight="1" x14ac:dyDescent="0.2">
      <c r="A22" s="54" t="s">
        <v>4015</v>
      </c>
      <c r="B22" s="31">
        <v>56</v>
      </c>
      <c r="C22" s="354" t="str">
        <f>IF(B22&gt;0, "Županija: " &amp; LOOKUP(H2,A83:A103,B83:B103) &amp; ", grad/općina: " &amp; LOOKUP(B22,A107:A663,B107:B663),"Šifra grada/općine nije upisana")</f>
        <v>Županija: VIROVITIČKO-PODRAVSKA, grad/općina: ČAČINCI</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4" t="s">
        <v>2425</v>
      </c>
      <c r="E24" s="405"/>
      <c r="F24" s="405"/>
      <c r="G24" s="12"/>
      <c r="H24" s="12"/>
      <c r="I24" s="12"/>
      <c r="J24" s="12"/>
      <c r="K24" s="12"/>
    </row>
    <row r="25" spans="1:11" ht="15" customHeight="1" x14ac:dyDescent="0.2">
      <c r="A25" s="373" t="s">
        <v>2005</v>
      </c>
      <c r="B25" s="39" t="str">
        <f>IF(SUM(Skriveni!C2:F642)=0,"NE", "DA")</f>
        <v>DA</v>
      </c>
      <c r="C25" s="371" t="s">
        <v>1369</v>
      </c>
      <c r="D25" s="406"/>
      <c r="E25" s="81" t="str">
        <f>IF(AND(B25="DA",Kont!E23&gt;0),Kont!E23,"Nema")</f>
        <v>Nema</v>
      </c>
      <c r="F25" s="12"/>
      <c r="G25" s="22" t="s">
        <v>2702</v>
      </c>
      <c r="H25" s="381" t="s">
        <v>4323</v>
      </c>
      <c r="I25" s="403"/>
      <c r="J25" s="403"/>
      <c r="K25" s="382"/>
    </row>
    <row r="26" spans="1:11" ht="3" customHeight="1" x14ac:dyDescent="0.2">
      <c r="A26" s="374"/>
      <c r="B26" s="32"/>
      <c r="C26" s="33"/>
      <c r="D26" s="34"/>
      <c r="E26" s="35"/>
      <c r="G26" s="13"/>
      <c r="H26" s="12"/>
      <c r="I26" s="12"/>
      <c r="J26" s="12"/>
      <c r="K26" s="12"/>
    </row>
    <row r="27" spans="1:11" ht="15" customHeight="1" x14ac:dyDescent="0.2">
      <c r="A27" s="374"/>
      <c r="B27" s="39" t="str">
        <f>IF(SUM(Skriveni!C977:D1231)&lt;&gt;0,"DA","NE")</f>
        <v>DA</v>
      </c>
      <c r="C27" s="371" t="s">
        <v>1765</v>
      </c>
      <c r="D27" s="372"/>
      <c r="E27" s="81" t="str">
        <f>IF(AND(B27="DA",Kont!E262&gt;0),Kont!E262,"Nema")</f>
        <v>Nema</v>
      </c>
      <c r="F27" s="12"/>
      <c r="G27" s="22" t="s">
        <v>2703</v>
      </c>
      <c r="H27" s="381" t="s">
        <v>4324</v>
      </c>
      <c r="I27" s="382"/>
      <c r="J27" s="13" t="s">
        <v>1990</v>
      </c>
      <c r="K27" s="15" t="s">
        <v>4327</v>
      </c>
    </row>
    <row r="28" spans="1:11" ht="3" customHeight="1" x14ac:dyDescent="0.2">
      <c r="A28" s="374"/>
      <c r="F28" s="12"/>
      <c r="G28" s="12"/>
      <c r="H28" s="12"/>
      <c r="I28" s="12"/>
      <c r="J28" s="12"/>
      <c r="K28" s="12"/>
    </row>
    <row r="29" spans="1:11" ht="15" customHeight="1" x14ac:dyDescent="0.2">
      <c r="A29" s="374"/>
      <c r="B29" s="39" t="str">
        <f>IF(SUM(Skriveni!C1293:D1428)&lt;&gt;0,"DA","NE")</f>
        <v>DA</v>
      </c>
      <c r="C29" s="407" t="s">
        <v>1370</v>
      </c>
      <c r="D29" s="408"/>
      <c r="E29" s="81" t="str">
        <f>IF(AND(B29="DA",Kont!E298&gt;0),Kont!E298,"Nema")</f>
        <v>Nema</v>
      </c>
      <c r="F29" s="12"/>
      <c r="G29" s="22" t="s">
        <v>1991</v>
      </c>
      <c r="H29" s="368" t="s">
        <v>4325</v>
      </c>
      <c r="I29" s="369"/>
      <c r="J29" s="369"/>
      <c r="K29" s="370"/>
    </row>
    <row r="30" spans="1:11" ht="3" customHeight="1" x14ac:dyDescent="0.2">
      <c r="A30" s="374"/>
      <c r="B30" s="32"/>
      <c r="C30" s="33"/>
      <c r="D30" s="34"/>
      <c r="E30" s="35"/>
      <c r="F30" s="12"/>
      <c r="G30" s="12"/>
      <c r="H30" s="12"/>
      <c r="I30" s="12"/>
      <c r="J30" s="12"/>
      <c r="K30" s="12"/>
    </row>
    <row r="31" spans="1:11" ht="15" customHeight="1" x14ac:dyDescent="0.2">
      <c r="A31" s="374"/>
      <c r="B31" s="177" t="s">
        <v>4328</v>
      </c>
      <c r="C31" s="371" t="s">
        <v>2127</v>
      </c>
      <c r="D31" s="372"/>
      <c r="E31" s="81" t="str">
        <f>IF(Kont!E294&gt;0,Kont!E294,"Nema")</f>
        <v>Nema</v>
      </c>
      <c r="F31" s="12"/>
      <c r="G31" s="13" t="s">
        <v>1992</v>
      </c>
      <c r="H31" s="368" t="s">
        <v>4325</v>
      </c>
      <c r="I31" s="369"/>
      <c r="J31" s="369"/>
      <c r="K31" s="370"/>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IF(SUM(Skriveni!C1474:C1556)&lt;&gt;0,"DA","NE")</f>
        <v>DA</v>
      </c>
      <c r="C33" s="384" t="s">
        <v>553</v>
      </c>
      <c r="D33" s="385"/>
      <c r="E33" s="81" t="str">
        <f>IF(AND(B33="DA",Kont!E290&gt;0),Kont!E290,"Nema")</f>
        <v>Nema</v>
      </c>
      <c r="F33" s="12"/>
      <c r="G33" s="22" t="s">
        <v>331</v>
      </c>
      <c r="H33" s="365" t="s">
        <v>4326</v>
      </c>
      <c r="I33" s="366"/>
      <c r="J33" s="366"/>
      <c r="K33" s="367"/>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3" t="s">
        <v>2496</v>
      </c>
      <c r="C38" s="383"/>
      <c r="D38" s="383"/>
      <c r="E38" s="383"/>
      <c r="F38" s="383"/>
      <c r="G38" s="383"/>
      <c r="H38" s="383"/>
      <c r="I38" s="107" t="s">
        <v>955</v>
      </c>
      <c r="J38" s="108" t="s">
        <v>957</v>
      </c>
      <c r="K38" s="109" t="s">
        <v>956</v>
      </c>
    </row>
    <row r="39" spans="1:11" ht="12.95" customHeight="1" x14ac:dyDescent="0.2">
      <c r="A39" s="389" t="s">
        <v>4132</v>
      </c>
      <c r="B39" s="401" t="str">
        <f>PRRAS!B12</f>
        <v xml:space="preserve">PRIHODI POSLOVANJA (AOP 002+039+045+074+105+123+130+136) </v>
      </c>
      <c r="C39" s="401"/>
      <c r="D39" s="401"/>
      <c r="E39" s="401"/>
      <c r="F39" s="401"/>
      <c r="G39" s="401"/>
      <c r="H39" s="401"/>
      <c r="I39" s="110">
        <f>PRRAS!C12</f>
        <v>1</v>
      </c>
      <c r="J39" s="111">
        <f>PRRAS!D12</f>
        <v>5030332</v>
      </c>
      <c r="K39" s="112">
        <f>PRRAS!E12</f>
        <v>4547530</v>
      </c>
    </row>
    <row r="40" spans="1:11" ht="12.95" customHeight="1" x14ac:dyDescent="0.2">
      <c r="A40" s="390"/>
      <c r="B40" s="380" t="str">
        <f>PRRAS!B159</f>
        <v xml:space="preserve">RASHODI POSLOVANJA (AOP 149+160+193+212+221+246+257) </v>
      </c>
      <c r="C40" s="398"/>
      <c r="D40" s="398"/>
      <c r="E40" s="398"/>
      <c r="F40" s="398"/>
      <c r="G40" s="398"/>
      <c r="H40" s="398"/>
      <c r="I40" s="113">
        <f>PRRAS!C159</f>
        <v>148</v>
      </c>
      <c r="J40" s="114">
        <f>PRRAS!D159</f>
        <v>4820093</v>
      </c>
      <c r="K40" s="115">
        <f>PRRAS!E159</f>
        <v>4822864</v>
      </c>
    </row>
    <row r="41" spans="1:11" ht="12.95" customHeight="1" x14ac:dyDescent="0.2">
      <c r="A41" s="390"/>
      <c r="B41" s="380" t="str">
        <f>PRRAS!B648</f>
        <v>Višak prihoda i primitaka raspoloživ u sljedećem razdoblju (AOP 631+633-632-634)</v>
      </c>
      <c r="C41" s="398"/>
      <c r="D41" s="398"/>
      <c r="E41" s="398"/>
      <c r="F41" s="398"/>
      <c r="G41" s="398"/>
      <c r="H41" s="398"/>
      <c r="I41" s="113">
        <f>PRRAS!C648</f>
        <v>635</v>
      </c>
      <c r="J41" s="114">
        <f>PRRAS!D648</f>
        <v>217678</v>
      </c>
      <c r="K41" s="115">
        <f>PRRAS!E648</f>
        <v>0</v>
      </c>
    </row>
    <row r="42" spans="1:11" ht="12.95" customHeight="1" x14ac:dyDescent="0.2">
      <c r="A42" s="391"/>
      <c r="B42" s="399" t="str">
        <f>PRRAS!B649</f>
        <v>Manjak prihoda i primitaka za pokriće u sljedećem razdoblju (AOP 632+634-631-633)</v>
      </c>
      <c r="C42" s="400"/>
      <c r="D42" s="400"/>
      <c r="E42" s="400"/>
      <c r="F42" s="400"/>
      <c r="G42" s="400"/>
      <c r="H42" s="400"/>
      <c r="I42" s="116">
        <f>PRRAS!C649</f>
        <v>636</v>
      </c>
      <c r="J42" s="117">
        <f>PRRAS!D649</f>
        <v>0</v>
      </c>
      <c r="K42" s="118">
        <f>PRRAS!E649</f>
        <v>69779</v>
      </c>
    </row>
    <row r="43" spans="1:11" ht="12.95" customHeight="1" x14ac:dyDescent="0.2">
      <c r="A43" s="389" t="s">
        <v>2753</v>
      </c>
      <c r="B43" s="401" t="str">
        <f>Bil!B13</f>
        <v>Nefinancijska imovina (AOP 003+007+046+047+051+058)</v>
      </c>
      <c r="C43" s="402"/>
      <c r="D43" s="402"/>
      <c r="E43" s="402"/>
      <c r="F43" s="402"/>
      <c r="G43" s="402"/>
      <c r="H43" s="402"/>
      <c r="I43" s="110">
        <f>Bil!C13</f>
        <v>2</v>
      </c>
      <c r="J43" s="111">
        <f>Bil!D13</f>
        <v>309908</v>
      </c>
      <c r="K43" s="112">
        <f>Bil!E13</f>
        <v>392205</v>
      </c>
    </row>
    <row r="44" spans="1:11" ht="12.95" customHeight="1" x14ac:dyDescent="0.2">
      <c r="A44" s="390"/>
      <c r="B44" s="380" t="str">
        <f>Bil!B74</f>
        <v>Financijska imovina (AOP 064+073+082+113+129+141+158+164)</v>
      </c>
      <c r="C44" s="398"/>
      <c r="D44" s="398"/>
      <c r="E44" s="398"/>
      <c r="F44" s="398"/>
      <c r="G44" s="398"/>
      <c r="H44" s="398"/>
      <c r="I44" s="113">
        <f>Bil!C74</f>
        <v>63</v>
      </c>
      <c r="J44" s="114">
        <f>Bil!D74</f>
        <v>618884</v>
      </c>
      <c r="K44" s="115">
        <f>Bil!E74</f>
        <v>540151</v>
      </c>
    </row>
    <row r="45" spans="1:11" ht="12.95" customHeight="1" x14ac:dyDescent="0.2">
      <c r="A45" s="390"/>
      <c r="B45" s="415" t="str">
        <f>Bil!B180</f>
        <v xml:space="preserve">Obveze (AOP 170+181+182+198+226) </v>
      </c>
      <c r="C45" s="416"/>
      <c r="D45" s="416"/>
      <c r="E45" s="416"/>
      <c r="F45" s="416"/>
      <c r="G45" s="416"/>
      <c r="H45" s="416"/>
      <c r="I45" s="113">
        <f>Bil!C180</f>
        <v>169</v>
      </c>
      <c r="J45" s="114">
        <f>Bil!D180</f>
        <v>389809</v>
      </c>
      <c r="K45" s="115">
        <f>Bil!E180</f>
        <v>668974</v>
      </c>
    </row>
    <row r="46" spans="1:11" ht="12.95" customHeight="1" x14ac:dyDescent="0.2">
      <c r="A46" s="391"/>
      <c r="B46" s="413" t="str">
        <f>Bil!B240</f>
        <v>Vlastiti izvori (AOP 230 + 238 - 242 + 246 do 248)</v>
      </c>
      <c r="C46" s="414"/>
      <c r="D46" s="414"/>
      <c r="E46" s="414"/>
      <c r="F46" s="414"/>
      <c r="G46" s="414"/>
      <c r="H46" s="414"/>
      <c r="I46" s="116">
        <f>Bil!C240</f>
        <v>229</v>
      </c>
      <c r="J46" s="117">
        <f>Bil!D240</f>
        <v>538983</v>
      </c>
      <c r="K46" s="118">
        <f>Bil!E240</f>
        <v>263382</v>
      </c>
    </row>
    <row r="47" spans="1:11" ht="12.95" customHeight="1" x14ac:dyDescent="0.2">
      <c r="A47" s="389" t="s">
        <v>2751</v>
      </c>
      <c r="B47" s="401" t="str">
        <f>RasF!B12</f>
        <v>Opće javne usluge (AOP 002+006+009+013 do 017)</v>
      </c>
      <c r="C47" s="401"/>
      <c r="D47" s="401"/>
      <c r="E47" s="401"/>
      <c r="F47" s="401"/>
      <c r="G47" s="401"/>
      <c r="H47" s="401"/>
      <c r="I47" s="110">
        <f>RasF!C12</f>
        <v>1</v>
      </c>
      <c r="J47" s="111">
        <f>RasF!D12</f>
        <v>0</v>
      </c>
      <c r="K47" s="112">
        <f>RasF!E12</f>
        <v>0</v>
      </c>
    </row>
    <row r="48" spans="1:11" ht="12.95" customHeight="1" x14ac:dyDescent="0.2">
      <c r="A48" s="390"/>
      <c r="B48" s="380" t="str">
        <f>RasF!B42</f>
        <v>Ekonomski poslovi (AOP 032+035+039+046+050+056+057+062+070)</v>
      </c>
      <c r="C48" s="380"/>
      <c r="D48" s="380"/>
      <c r="E48" s="380"/>
      <c r="F48" s="380"/>
      <c r="G48" s="380"/>
      <c r="H48" s="380"/>
      <c r="I48" s="113">
        <f>RasF!C42</f>
        <v>31</v>
      </c>
      <c r="J48" s="114">
        <f>RasF!D42</f>
        <v>0</v>
      </c>
      <c r="K48" s="115">
        <f>RasF!E42</f>
        <v>0</v>
      </c>
    </row>
    <row r="49" spans="1:11" ht="12.95" customHeight="1" x14ac:dyDescent="0.2">
      <c r="A49" s="390"/>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x14ac:dyDescent="0.2">
      <c r="A50" s="390"/>
      <c r="B50" s="380" t="str">
        <f>RasF!B121</f>
        <v>Obrazovanje (AOP 111+114+117+118+121 do 124)</v>
      </c>
      <c r="C50" s="380"/>
      <c r="D50" s="380"/>
      <c r="E50" s="380"/>
      <c r="F50" s="380"/>
      <c r="G50" s="380"/>
      <c r="H50" s="380"/>
      <c r="I50" s="113">
        <f>RasF!C121</f>
        <v>110</v>
      </c>
      <c r="J50" s="114">
        <f>RasF!D121</f>
        <v>4912971</v>
      </c>
      <c r="K50" s="115">
        <f>RasF!E121</f>
        <v>4835303</v>
      </c>
    </row>
    <row r="51" spans="1:11" ht="12.95" customHeight="1" x14ac:dyDescent="0.2">
      <c r="A51" s="391"/>
      <c r="B51" s="399" t="str">
        <f>RasF!B148</f>
        <v>Kontrolni zbroj (AOP 001+018+024+031+071+078+085+103+110+125)</v>
      </c>
      <c r="C51" s="399"/>
      <c r="D51" s="399"/>
      <c r="E51" s="399"/>
      <c r="F51" s="399"/>
      <c r="G51" s="399"/>
      <c r="H51" s="399"/>
      <c r="I51" s="116">
        <f>RasF!C148</f>
        <v>137</v>
      </c>
      <c r="J51" s="117">
        <f>RasF!D148</f>
        <v>4912971</v>
      </c>
      <c r="K51" s="118">
        <f>RasF!E148</f>
        <v>4835303</v>
      </c>
    </row>
    <row r="52" spans="1:11" ht="12.95" customHeight="1" x14ac:dyDescent="0.2">
      <c r="A52" s="389" t="s">
        <v>2752</v>
      </c>
      <c r="B52" s="402" t="str">
        <f>PVRIO!B12</f>
        <v>Promjene u vrijednosti i obujmu imovine (AOP 002+018)</v>
      </c>
      <c r="C52" s="402"/>
      <c r="D52" s="402"/>
      <c r="E52" s="402"/>
      <c r="F52" s="402"/>
      <c r="G52" s="402"/>
      <c r="H52" s="402"/>
      <c r="I52" s="110">
        <f>PVRIO!C12</f>
        <v>1</v>
      </c>
      <c r="J52" s="111">
        <f>PVRIO!D12</f>
        <v>12019</v>
      </c>
      <c r="K52" s="112">
        <f>PVRIO!E12</f>
        <v>0</v>
      </c>
    </row>
    <row r="53" spans="1:11" ht="12.95" customHeight="1" x14ac:dyDescent="0.2">
      <c r="A53" s="390"/>
      <c r="B53" s="398" t="str">
        <f>PVRIO!B29</f>
        <v>Promjene u obujmu imovine (AOP 019+026)</v>
      </c>
      <c r="C53" s="398"/>
      <c r="D53" s="398"/>
      <c r="E53" s="398"/>
      <c r="F53" s="398"/>
      <c r="G53" s="398"/>
      <c r="H53" s="398"/>
      <c r="I53" s="113">
        <f>PVRIO!C29</f>
        <v>18</v>
      </c>
      <c r="J53" s="114">
        <f>PVRIO!D29</f>
        <v>12019</v>
      </c>
      <c r="K53" s="115">
        <f>PVRIO!E29</f>
        <v>0</v>
      </c>
    </row>
    <row r="54" spans="1:11" ht="12.95" customHeight="1" x14ac:dyDescent="0.2">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5" customHeight="1" x14ac:dyDescent="0.2">
      <c r="A55" s="391"/>
      <c r="B55" s="400" t="str">
        <f>PVRIO!B51</f>
        <v>Promjene u obujmu obveza (AOP 041 do 044)</v>
      </c>
      <c r="C55" s="400"/>
      <c r="D55" s="400"/>
      <c r="E55" s="400"/>
      <c r="F55" s="400"/>
      <c r="G55" s="400"/>
      <c r="H55" s="400"/>
      <c r="I55" s="116">
        <f>PVRIO!C51</f>
        <v>40</v>
      </c>
      <c r="J55" s="117">
        <f>PVRIO!D51</f>
        <v>0</v>
      </c>
      <c r="K55" s="118">
        <f>PVRIO!E51</f>
        <v>0</v>
      </c>
    </row>
    <row r="56" spans="1:11" ht="12.95" customHeight="1" x14ac:dyDescent="0.2">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389809</v>
      </c>
    </row>
    <row r="57" spans="1:11" ht="12.95" customHeight="1" x14ac:dyDescent="0.2">
      <c r="A57" s="390"/>
      <c r="B57" s="380" t="str">
        <f>Obv!B47</f>
        <v>Stanje obveza na kraju izvještajnog razdoblja (AOP 001+002-019) i (AOP 037+090)</v>
      </c>
      <c r="C57" s="380"/>
      <c r="D57" s="380"/>
      <c r="E57" s="380"/>
      <c r="F57" s="380"/>
      <c r="G57" s="380"/>
      <c r="H57" s="380"/>
      <c r="I57" s="113">
        <f>Obv!C47</f>
        <v>36</v>
      </c>
      <c r="J57" s="114" t="s">
        <v>4064</v>
      </c>
      <c r="K57" s="115">
        <f>Obv!D47</f>
        <v>732139</v>
      </c>
    </row>
    <row r="58" spans="1:11" ht="12.95" customHeight="1" x14ac:dyDescent="0.2">
      <c r="A58" s="390"/>
      <c r="B58" s="380" t="str">
        <f>Obv!B48</f>
        <v>Stanje dospjelih obveza na kraju izvještajnog razdoblja (AOP 038+043+079+084)</v>
      </c>
      <c r="C58" s="380"/>
      <c r="D58" s="380"/>
      <c r="E58" s="380"/>
      <c r="F58" s="380"/>
      <c r="G58" s="380"/>
      <c r="H58" s="380"/>
      <c r="I58" s="113">
        <f>Obv!C48</f>
        <v>37</v>
      </c>
      <c r="J58" s="114" t="s">
        <v>4064</v>
      </c>
      <c r="K58" s="115">
        <f>Obv!D48</f>
        <v>0</v>
      </c>
    </row>
    <row r="59" spans="1:11" ht="12.95" customHeight="1" x14ac:dyDescent="0.2">
      <c r="A59" s="391"/>
      <c r="B59" s="399" t="str">
        <f>Obv!B101</f>
        <v>Stanje nedospjelih obveza na kraju izvještajnog razdoblja (AOP 091 do 094)</v>
      </c>
      <c r="C59" s="399"/>
      <c r="D59" s="399"/>
      <c r="E59" s="399"/>
      <c r="F59" s="399"/>
      <c r="G59" s="399"/>
      <c r="H59" s="399"/>
      <c r="I59" s="116">
        <f>Obv!C101</f>
        <v>90</v>
      </c>
      <c r="J59" s="117" t="s">
        <v>4064</v>
      </c>
      <c r="K59" s="118">
        <f>Obv!D101</f>
        <v>732139</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92" t="s">
        <v>4134</v>
      </c>
      <c r="B63" s="392"/>
      <c r="C63" s="392"/>
      <c r="D63" s="392"/>
      <c r="E63" s="16"/>
      <c r="F63" s="21"/>
      <c r="G63" s="16"/>
      <c r="H63" s="393" t="s">
        <v>3800</v>
      </c>
      <c r="I63" s="394"/>
      <c r="J63" s="394"/>
      <c r="K63" s="394"/>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B53:H53"/>
    <mergeCell ref="B52:H52"/>
    <mergeCell ref="B51:H51"/>
    <mergeCell ref="J61:K61"/>
    <mergeCell ref="A43:A46"/>
    <mergeCell ref="A56:A59"/>
    <mergeCell ref="B46:H46"/>
    <mergeCell ref="B56:H56"/>
    <mergeCell ref="B45:H45"/>
    <mergeCell ref="B44:H44"/>
    <mergeCell ref="B54:H54"/>
    <mergeCell ref="B55:H55"/>
    <mergeCell ref="A52:A55"/>
    <mergeCell ref="D24:F24"/>
    <mergeCell ref="C25:D25"/>
    <mergeCell ref="C29:D29"/>
    <mergeCell ref="H35:K35"/>
    <mergeCell ref="B47:H47"/>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B50:H50"/>
    <mergeCell ref="H27:I27"/>
    <mergeCell ref="B38:H38"/>
    <mergeCell ref="H31:K31"/>
    <mergeCell ref="C33:D33"/>
    <mergeCell ref="B48:H48"/>
    <mergeCell ref="B49:H49"/>
    <mergeCell ref="H33:K33"/>
    <mergeCell ref="H29:K29"/>
    <mergeCell ref="C31:D31"/>
    <mergeCell ref="C27:D27"/>
    <mergeCell ref="A25:A33"/>
    <mergeCell ref="J8:K8"/>
    <mergeCell ref="C18:K18"/>
    <mergeCell ref="C20:K20"/>
    <mergeCell ref="J1:K1"/>
    <mergeCell ref="G1:I1"/>
    <mergeCell ref="E1:F1"/>
    <mergeCell ref="C1:D1"/>
    <mergeCell ref="J2:K2"/>
    <mergeCell ref="A4:K4"/>
    <mergeCell ref="C12:G12"/>
    <mergeCell ref="D6:E6"/>
    <mergeCell ref="A5:K5"/>
    <mergeCell ref="J6:K6"/>
    <mergeCell ref="A1:B1"/>
    <mergeCell ref="B14:G14"/>
    <mergeCell ref="C8:H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11" activePane="bottomLeft" state="frozen"/>
      <selection pane="bottomLeft" activeCell="D648" sqref="D648"/>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4" t="s">
        <v>1929</v>
      </c>
      <c r="B1" s="425"/>
      <c r="C1" s="428" t="s">
        <v>3959</v>
      </c>
      <c r="D1" s="429"/>
      <c r="E1" s="429"/>
      <c r="F1" s="429"/>
    </row>
    <row r="2" spans="1:7" s="23" customFormat="1" ht="39.950000000000003" customHeight="1" thickBot="1" x14ac:dyDescent="0.25">
      <c r="A2" s="430" t="s">
        <v>2486</v>
      </c>
      <c r="B2" s="423"/>
      <c r="C2" s="423"/>
      <c r="D2" s="431"/>
      <c r="E2" s="426" t="s">
        <v>384</v>
      </c>
      <c r="F2" s="427"/>
    </row>
    <row r="3" spans="1:7" s="262" customFormat="1" ht="30" customHeight="1" x14ac:dyDescent="0.2">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09353</v>
      </c>
      <c r="C4" s="418"/>
      <c r="D4" s="418"/>
      <c r="E4" s="419">
        <f>SUM(Skriveni!G2:G976)</f>
        <v>61932929.757999986</v>
      </c>
      <c r="F4" s="420"/>
    </row>
    <row r="5" spans="1:7" s="23" customFormat="1" ht="15" customHeight="1" x14ac:dyDescent="0.2">
      <c r="B5" s="417" t="str">
        <f>"Naziv: "&amp;IF(RefStr!B10&lt;&gt;"",RefStr!B10,"_______________________________________")</f>
        <v>Naziv: OSNOVNA ŠKOLA ANTUNA GUSTAVA MATOŠA</v>
      </c>
      <c r="C5" s="418"/>
      <c r="D5" s="418"/>
      <c r="E5" s="421" t="s">
        <v>2998</v>
      </c>
      <c r="F5" s="421"/>
    </row>
    <row r="6" spans="1:7" s="23" customFormat="1" ht="15" customHeight="1" x14ac:dyDescent="0.2">
      <c r="A6" s="24"/>
      <c r="B6" s="435" t="str">
        <f xml:space="preserve"> "Razina: " &amp; RefStr!B16 &amp; ", Razdjel: " &amp; TEXT(INT(VALUE(RefStr!B20)), "000")</f>
        <v>Razina: 31, Razdjel: 000</v>
      </c>
      <c r="C6" s="436"/>
      <c r="D6" s="436"/>
      <c r="E6" s="436"/>
      <c r="F6" s="436"/>
    </row>
    <row r="7" spans="1:7" s="23" customFormat="1" ht="15" customHeight="1" x14ac:dyDescent="0.2">
      <c r="A7" s="24"/>
      <c r="B7" s="435" t="str">
        <f>"Djelatnost: " &amp; RefStr!B18 &amp; " " &amp; RefStr!C18</f>
        <v>Djelatnost: 8520 Osnovno obrazovanje</v>
      </c>
      <c r="C7" s="436"/>
      <c r="D7" s="436"/>
      <c r="E7" s="436"/>
      <c r="F7" s="436"/>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3" t="s">
        <v>1472</v>
      </c>
      <c r="B11" s="434"/>
      <c r="C11" s="321"/>
      <c r="D11" s="141"/>
      <c r="E11" s="141"/>
      <c r="F11" s="142"/>
    </row>
    <row r="12" spans="1:7" s="8" customFormat="1" x14ac:dyDescent="0.2">
      <c r="A12" s="143">
        <v>6</v>
      </c>
      <c r="B12" s="144" t="s">
        <v>1473</v>
      </c>
      <c r="C12" s="317">
        <v>1</v>
      </c>
      <c r="D12" s="145">
        <f>D13+D50+D56+D85+D116+D134+D141+D147</f>
        <v>5030332</v>
      </c>
      <c r="E12" s="145">
        <f>E13+E50+E56+E85+E116+E134+E141+E147</f>
        <v>4547530</v>
      </c>
      <c r="F12" s="146">
        <f>IF(D12&lt;&gt;0,IF(E12/D12&gt;=100,"&gt;&gt;100",E12/D12*100),"-")</f>
        <v>90.40218418983082</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4259131</v>
      </c>
      <c r="E56" s="145">
        <f>E57+E60+E65+E68+E71+E74+E77+E80</f>
        <v>4076473</v>
      </c>
      <c r="F56" s="148">
        <f t="shared" si="0"/>
        <v>95.711378682646767</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0</v>
      </c>
      <c r="E65" s="145">
        <f>SUM(E66:E67)</f>
        <v>0</v>
      </c>
      <c r="F65" s="148" t="str">
        <f t="shared" si="0"/>
        <v>-</v>
      </c>
    </row>
    <row r="66" spans="1:6" s="8" customFormat="1" x14ac:dyDescent="0.2">
      <c r="A66" s="143">
        <v>6331</v>
      </c>
      <c r="B66" s="144" t="s">
        <v>4115</v>
      </c>
      <c r="C66" s="317">
        <v>55</v>
      </c>
      <c r="D66" s="147"/>
      <c r="E66" s="147"/>
      <c r="F66" s="146" t="str">
        <f t="shared" si="0"/>
        <v>-</v>
      </c>
    </row>
    <row r="67" spans="1:6" s="8" customFormat="1" x14ac:dyDescent="0.2">
      <c r="A67" s="143">
        <v>6332</v>
      </c>
      <c r="B67" s="144" t="s">
        <v>4116</v>
      </c>
      <c r="C67" s="317">
        <v>56</v>
      </c>
      <c r="D67" s="147"/>
      <c r="E67" s="147"/>
      <c r="F67" s="146" t="str">
        <f t="shared" si="0"/>
        <v>-</v>
      </c>
    </row>
    <row r="68" spans="1:6" s="8" customFormat="1" x14ac:dyDescent="0.2">
      <c r="A68" s="143">
        <v>634</v>
      </c>
      <c r="B68" s="144" t="s">
        <v>1480</v>
      </c>
      <c r="C68" s="317">
        <v>57</v>
      </c>
      <c r="D68" s="145">
        <f>SUM(D69:D70)</f>
        <v>0</v>
      </c>
      <c r="E68" s="145">
        <f>SUM(E69:E70)</f>
        <v>0</v>
      </c>
      <c r="F68" s="148" t="str">
        <f t="shared" si="0"/>
        <v>-</v>
      </c>
    </row>
    <row r="69" spans="1:6" s="8" customFormat="1" x14ac:dyDescent="0.2">
      <c r="A69" s="143">
        <v>6341</v>
      </c>
      <c r="B69" s="144" t="s">
        <v>4117</v>
      </c>
      <c r="C69" s="317">
        <v>58</v>
      </c>
      <c r="D69" s="147"/>
      <c r="E69" s="147"/>
      <c r="F69" s="146" t="str">
        <f t="shared" si="0"/>
        <v>-</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4174488</v>
      </c>
      <c r="E74" s="145">
        <f>SUM(E75:E76)</f>
        <v>4020950</v>
      </c>
      <c r="F74" s="148">
        <f t="shared" si="0"/>
        <v>96.32199206226008</v>
      </c>
    </row>
    <row r="75" spans="1:6" s="8" customFormat="1" x14ac:dyDescent="0.2">
      <c r="A75" s="143" t="s">
        <v>1654</v>
      </c>
      <c r="B75" s="144" t="s">
        <v>3226</v>
      </c>
      <c r="C75" s="317">
        <v>64</v>
      </c>
      <c r="D75" s="147">
        <v>4077054</v>
      </c>
      <c r="E75" s="147">
        <v>3950467</v>
      </c>
      <c r="F75" s="146">
        <f t="shared" si="0"/>
        <v>96.895135556212892</v>
      </c>
    </row>
    <row r="76" spans="1:6" s="8" customFormat="1" x14ac:dyDescent="0.2">
      <c r="A76" s="143" t="s">
        <v>3227</v>
      </c>
      <c r="B76" s="144" t="s">
        <v>3228</v>
      </c>
      <c r="C76" s="317">
        <v>65</v>
      </c>
      <c r="D76" s="147">
        <v>97434</v>
      </c>
      <c r="E76" s="147">
        <v>70483</v>
      </c>
      <c r="F76" s="146">
        <f t="shared" si="0"/>
        <v>72.339224500687649</v>
      </c>
    </row>
    <row r="77" spans="1:6" s="8" customFormat="1" x14ac:dyDescent="0.2">
      <c r="A77" s="143" t="s">
        <v>3229</v>
      </c>
      <c r="B77" s="144" t="s">
        <v>1483</v>
      </c>
      <c r="C77" s="317">
        <v>66</v>
      </c>
      <c r="D77" s="145">
        <f>SUM(D78:D79)</f>
        <v>84643</v>
      </c>
      <c r="E77" s="145">
        <f>SUM(E78:E79)</f>
        <v>55523</v>
      </c>
      <c r="F77" s="148">
        <f t="shared" si="0"/>
        <v>65.596682537244661</v>
      </c>
    </row>
    <row r="78" spans="1:6" s="8" customFormat="1" x14ac:dyDescent="0.2">
      <c r="A78" s="143" t="s">
        <v>3230</v>
      </c>
      <c r="B78" s="144" t="s">
        <v>1484</v>
      </c>
      <c r="C78" s="317">
        <v>67</v>
      </c>
      <c r="D78" s="147">
        <v>84643</v>
      </c>
      <c r="E78" s="147">
        <v>55523</v>
      </c>
      <c r="F78" s="146">
        <f t="shared" ref="F78:F141" si="1">IF(D78&lt;&gt;0,IF(E78/D78&gt;=100,"&gt;&gt;100",E78/D78*100),"-")</f>
        <v>65.596682537244661</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15</v>
      </c>
      <c r="E85" s="145">
        <f>E86+E94+E101+E109</f>
        <v>14</v>
      </c>
      <c r="F85" s="148">
        <f t="shared" si="1"/>
        <v>93.333333333333329</v>
      </c>
    </row>
    <row r="86" spans="1:6" s="8" customFormat="1" x14ac:dyDescent="0.2">
      <c r="A86" s="143">
        <v>641</v>
      </c>
      <c r="B86" s="144" t="s">
        <v>1493</v>
      </c>
      <c r="C86" s="317">
        <v>75</v>
      </c>
      <c r="D86" s="145">
        <f>SUM(D87:D93)</f>
        <v>15</v>
      </c>
      <c r="E86" s="145">
        <f>SUM(E87:E93)</f>
        <v>14</v>
      </c>
      <c r="F86" s="148">
        <f t="shared" si="1"/>
        <v>93.333333333333329</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15</v>
      </c>
      <c r="E88" s="147">
        <v>14</v>
      </c>
      <c r="F88" s="146">
        <f t="shared" si="1"/>
        <v>93.333333333333329</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172471</v>
      </c>
      <c r="E116" s="145">
        <f>E117+E122+E130</f>
        <v>133124</v>
      </c>
      <c r="F116" s="148">
        <f t="shared" si="1"/>
        <v>77.186309582480533</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172471</v>
      </c>
      <c r="E122" s="145">
        <f>SUM(E123:E129)</f>
        <v>133124</v>
      </c>
      <c r="F122" s="148">
        <f t="shared" si="1"/>
        <v>77.186309582480533</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172471</v>
      </c>
      <c r="E127" s="147">
        <v>133124</v>
      </c>
      <c r="F127" s="146">
        <f t="shared" si="1"/>
        <v>77.186309582480533</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31410</v>
      </c>
      <c r="E134" s="145">
        <f>E135+E138</f>
        <v>12900</v>
      </c>
      <c r="F134" s="148">
        <f t="shared" si="1"/>
        <v>41.069723018147087</v>
      </c>
    </row>
    <row r="135" spans="1:6" s="8" customFormat="1" x14ac:dyDescent="0.2">
      <c r="A135" s="143">
        <v>661</v>
      </c>
      <c r="B135" s="144" t="s">
        <v>181</v>
      </c>
      <c r="C135" s="317">
        <v>124</v>
      </c>
      <c r="D135" s="145">
        <f>SUM(D136:D137)</f>
        <v>24200</v>
      </c>
      <c r="E135" s="145">
        <f>SUM(E136:E137)</f>
        <v>11900</v>
      </c>
      <c r="F135" s="148">
        <f t="shared" si="1"/>
        <v>49.173553719008268</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24200</v>
      </c>
      <c r="E137" s="147">
        <v>11900</v>
      </c>
      <c r="F137" s="146">
        <f t="shared" si="1"/>
        <v>49.173553719008268</v>
      </c>
    </row>
    <row r="138" spans="1:6" s="8" customFormat="1" x14ac:dyDescent="0.2">
      <c r="A138" s="143">
        <v>663</v>
      </c>
      <c r="B138" s="149" t="s">
        <v>182</v>
      </c>
      <c r="C138" s="317">
        <v>127</v>
      </c>
      <c r="D138" s="145">
        <f>SUM(D139:D140)</f>
        <v>7210</v>
      </c>
      <c r="E138" s="145">
        <f>SUM(E139:E140)</f>
        <v>1000</v>
      </c>
      <c r="F138" s="148">
        <f t="shared" si="1"/>
        <v>13.869625520110956</v>
      </c>
    </row>
    <row r="139" spans="1:6" s="8" customFormat="1" x14ac:dyDescent="0.2">
      <c r="A139" s="143">
        <v>6631</v>
      </c>
      <c r="B139" s="144" t="s">
        <v>762</v>
      </c>
      <c r="C139" s="317">
        <v>128</v>
      </c>
      <c r="D139" s="147">
        <v>7210</v>
      </c>
      <c r="E139" s="147">
        <v>1000</v>
      </c>
      <c r="F139" s="146">
        <f t="shared" si="1"/>
        <v>13.869625520110956</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567305</v>
      </c>
      <c r="E141" s="145">
        <f>E142+E146</f>
        <v>325019</v>
      </c>
      <c r="F141" s="148">
        <f t="shared" si="1"/>
        <v>57.291756638845072</v>
      </c>
    </row>
    <row r="142" spans="1:6" s="8" customFormat="1" ht="24" x14ac:dyDescent="0.2">
      <c r="A142" s="143">
        <v>671</v>
      </c>
      <c r="B142" s="150" t="s">
        <v>944</v>
      </c>
      <c r="C142" s="317">
        <v>131</v>
      </c>
      <c r="D142" s="145">
        <f>SUM(D143:D145)</f>
        <v>567305</v>
      </c>
      <c r="E142" s="145">
        <f>SUM(E143:E145)</f>
        <v>325019</v>
      </c>
      <c r="F142" s="148">
        <f t="shared" ref="F142:F205" si="2">IF(D142&lt;&gt;0,IF(E142/D142&gt;=100,"&gt;&gt;100",E142/D142*100),"-")</f>
        <v>57.291756638845072</v>
      </c>
    </row>
    <row r="143" spans="1:6" s="8" customFormat="1" x14ac:dyDescent="0.2">
      <c r="A143" s="143">
        <v>6711</v>
      </c>
      <c r="B143" s="144" t="s">
        <v>4078</v>
      </c>
      <c r="C143" s="317">
        <v>132</v>
      </c>
      <c r="D143" s="147">
        <v>567305</v>
      </c>
      <c r="E143" s="147">
        <v>325019</v>
      </c>
      <c r="F143" s="146">
        <f t="shared" si="2"/>
        <v>57.291756638845072</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4820093</v>
      </c>
      <c r="E159" s="145">
        <f>E160+E171+E204+E223+E232+E257+E268</f>
        <v>4822864</v>
      </c>
      <c r="F159" s="148">
        <f t="shared" si="2"/>
        <v>100.05748851733773</v>
      </c>
    </row>
    <row r="160" spans="1:6" s="8" customFormat="1" x14ac:dyDescent="0.2">
      <c r="A160" s="143">
        <v>31</v>
      </c>
      <c r="B160" s="144" t="s">
        <v>187</v>
      </c>
      <c r="C160" s="317">
        <v>149</v>
      </c>
      <c r="D160" s="145">
        <f>D161+D166+D167</f>
        <v>3841793</v>
      </c>
      <c r="E160" s="145">
        <f>E161+E166+E167</f>
        <v>4115869</v>
      </c>
      <c r="F160" s="148">
        <f t="shared" si="2"/>
        <v>107.13406474528951</v>
      </c>
    </row>
    <row r="161" spans="1:6" s="8" customFormat="1" x14ac:dyDescent="0.2">
      <c r="A161" s="143">
        <v>311</v>
      </c>
      <c r="B161" s="144" t="s">
        <v>188</v>
      </c>
      <c r="C161" s="317">
        <v>150</v>
      </c>
      <c r="D161" s="145">
        <f>SUM(D162:D165)</f>
        <v>3201502</v>
      </c>
      <c r="E161" s="145">
        <f>SUM(E162:E165)</f>
        <v>3418650</v>
      </c>
      <c r="F161" s="148">
        <f t="shared" si="2"/>
        <v>106.78269137423622</v>
      </c>
    </row>
    <row r="162" spans="1:6" s="8" customFormat="1" x14ac:dyDescent="0.2">
      <c r="A162" s="143">
        <v>3111</v>
      </c>
      <c r="B162" s="144" t="s">
        <v>142</v>
      </c>
      <c r="C162" s="317">
        <v>151</v>
      </c>
      <c r="D162" s="147">
        <v>3201502</v>
      </c>
      <c r="E162" s="147">
        <v>3418650</v>
      </c>
      <c r="F162" s="146">
        <f t="shared" si="2"/>
        <v>106.78269137423622</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110271</v>
      </c>
      <c r="E166" s="147">
        <v>133142</v>
      </c>
      <c r="F166" s="146">
        <f t="shared" si="2"/>
        <v>120.74072058836866</v>
      </c>
    </row>
    <row r="167" spans="1:6" s="8" customFormat="1" x14ac:dyDescent="0.2">
      <c r="A167" s="143">
        <v>313</v>
      </c>
      <c r="B167" s="144" t="s">
        <v>3255</v>
      </c>
      <c r="C167" s="317">
        <v>156</v>
      </c>
      <c r="D167" s="145">
        <f>SUM(D168:D170)</f>
        <v>530020</v>
      </c>
      <c r="E167" s="145">
        <f>SUM(E168:E170)</f>
        <v>564077</v>
      </c>
      <c r="F167" s="148">
        <f t="shared" si="2"/>
        <v>106.42560658088374</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525792</v>
      </c>
      <c r="E169" s="147">
        <v>564077</v>
      </c>
      <c r="F169" s="146">
        <f t="shared" si="2"/>
        <v>107.2813964457428</v>
      </c>
    </row>
    <row r="170" spans="1:6" s="8" customFormat="1" x14ac:dyDescent="0.2">
      <c r="A170" s="143">
        <v>3133</v>
      </c>
      <c r="B170" s="144" t="s">
        <v>22</v>
      </c>
      <c r="C170" s="317">
        <v>159</v>
      </c>
      <c r="D170" s="147">
        <v>4228</v>
      </c>
      <c r="E170" s="147">
        <v>0</v>
      </c>
      <c r="F170" s="146">
        <f t="shared" si="2"/>
        <v>0</v>
      </c>
    </row>
    <row r="171" spans="1:6" s="8" customFormat="1" x14ac:dyDescent="0.2">
      <c r="A171" s="143">
        <v>32</v>
      </c>
      <c r="B171" s="144" t="s">
        <v>189</v>
      </c>
      <c r="C171" s="317">
        <v>160</v>
      </c>
      <c r="D171" s="145">
        <f>D172+D177+D185+D195+D196</f>
        <v>974153</v>
      </c>
      <c r="E171" s="145">
        <f>E172+E177+E185+E195+E196</f>
        <v>657036</v>
      </c>
      <c r="F171" s="148">
        <f t="shared" si="2"/>
        <v>67.446900024944739</v>
      </c>
    </row>
    <row r="172" spans="1:6" s="8" customFormat="1" x14ac:dyDescent="0.2">
      <c r="A172" s="143">
        <v>321</v>
      </c>
      <c r="B172" s="144" t="s">
        <v>2403</v>
      </c>
      <c r="C172" s="317">
        <v>161</v>
      </c>
      <c r="D172" s="145">
        <f>SUM(D173:D176)</f>
        <v>151567</v>
      </c>
      <c r="E172" s="145">
        <f>SUM(E173:E176)</f>
        <v>104264</v>
      </c>
      <c r="F172" s="148">
        <f t="shared" si="2"/>
        <v>68.790699822520736</v>
      </c>
    </row>
    <row r="173" spans="1:6" s="8" customFormat="1" x14ac:dyDescent="0.2">
      <c r="A173" s="143">
        <v>3211</v>
      </c>
      <c r="B173" s="144" t="s">
        <v>3882</v>
      </c>
      <c r="C173" s="317">
        <v>162</v>
      </c>
      <c r="D173" s="147">
        <v>16510</v>
      </c>
      <c r="E173" s="147">
        <v>4222</v>
      </c>
      <c r="F173" s="146">
        <f t="shared" si="2"/>
        <v>25.572380375529981</v>
      </c>
    </row>
    <row r="174" spans="1:6" s="8" customFormat="1" x14ac:dyDescent="0.2">
      <c r="A174" s="143">
        <v>3212</v>
      </c>
      <c r="B174" s="144" t="s">
        <v>833</v>
      </c>
      <c r="C174" s="317">
        <v>163</v>
      </c>
      <c r="D174" s="147">
        <v>135057</v>
      </c>
      <c r="E174" s="147">
        <v>100042</v>
      </c>
      <c r="F174" s="146">
        <f t="shared" si="2"/>
        <v>74.073909534492842</v>
      </c>
    </row>
    <row r="175" spans="1:6" s="8" customFormat="1" x14ac:dyDescent="0.2">
      <c r="A175" s="143">
        <v>3213</v>
      </c>
      <c r="B175" s="144" t="s">
        <v>3406</v>
      </c>
      <c r="C175" s="317">
        <v>164</v>
      </c>
      <c r="D175" s="147"/>
      <c r="E175" s="147"/>
      <c r="F175" s="146" t="str">
        <f t="shared" si="2"/>
        <v>-</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390813</v>
      </c>
      <c r="E177" s="145">
        <f>SUM(E178:E184)</f>
        <v>343721</v>
      </c>
      <c r="F177" s="148">
        <f t="shared" si="2"/>
        <v>87.950247304977054</v>
      </c>
    </row>
    <row r="178" spans="1:6" s="8" customFormat="1" x14ac:dyDescent="0.2">
      <c r="A178" s="143">
        <v>3221</v>
      </c>
      <c r="B178" s="144" t="s">
        <v>3407</v>
      </c>
      <c r="C178" s="317">
        <v>167</v>
      </c>
      <c r="D178" s="147">
        <v>27664</v>
      </c>
      <c r="E178" s="147">
        <v>31173</v>
      </c>
      <c r="F178" s="146">
        <f t="shared" si="2"/>
        <v>112.68435511856565</v>
      </c>
    </row>
    <row r="179" spans="1:6" s="8" customFormat="1" x14ac:dyDescent="0.2">
      <c r="A179" s="143">
        <v>3222</v>
      </c>
      <c r="B179" s="144" t="s">
        <v>3408</v>
      </c>
      <c r="C179" s="317">
        <v>168</v>
      </c>
      <c r="D179" s="147">
        <v>153804</v>
      </c>
      <c r="E179" s="147">
        <v>129890</v>
      </c>
      <c r="F179" s="146">
        <f t="shared" si="2"/>
        <v>84.451639749291303</v>
      </c>
    </row>
    <row r="180" spans="1:6" s="8" customFormat="1" x14ac:dyDescent="0.2">
      <c r="A180" s="143">
        <v>3223</v>
      </c>
      <c r="B180" s="144" t="s">
        <v>3409</v>
      </c>
      <c r="C180" s="317">
        <v>169</v>
      </c>
      <c r="D180" s="147">
        <v>189068</v>
      </c>
      <c r="E180" s="147">
        <v>167892</v>
      </c>
      <c r="F180" s="146">
        <f t="shared" si="2"/>
        <v>88.79979689847039</v>
      </c>
    </row>
    <row r="181" spans="1:6" s="8" customFormat="1" x14ac:dyDescent="0.2">
      <c r="A181" s="143">
        <v>3224</v>
      </c>
      <c r="B181" s="144" t="s">
        <v>2717</v>
      </c>
      <c r="C181" s="317">
        <v>170</v>
      </c>
      <c r="D181" s="147">
        <v>12758</v>
      </c>
      <c r="E181" s="147">
        <v>9248</v>
      </c>
      <c r="F181" s="146">
        <f t="shared" si="2"/>
        <v>72.487850760307253</v>
      </c>
    </row>
    <row r="182" spans="1:6" s="8" customFormat="1" x14ac:dyDescent="0.2">
      <c r="A182" s="143">
        <v>3225</v>
      </c>
      <c r="B182" s="144" t="s">
        <v>2286</v>
      </c>
      <c r="C182" s="317">
        <v>171</v>
      </c>
      <c r="D182" s="147">
        <v>7219</v>
      </c>
      <c r="E182" s="147">
        <v>3285</v>
      </c>
      <c r="F182" s="146">
        <f t="shared" si="2"/>
        <v>45.504917578611995</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300</v>
      </c>
      <c r="E184" s="147">
        <v>2233</v>
      </c>
      <c r="F184" s="146">
        <f t="shared" si="2"/>
        <v>744.33333333333337</v>
      </c>
    </row>
    <row r="185" spans="1:6" s="8" customFormat="1" x14ac:dyDescent="0.2">
      <c r="A185" s="143">
        <v>323</v>
      </c>
      <c r="B185" s="144" t="s">
        <v>1599</v>
      </c>
      <c r="C185" s="317">
        <v>174</v>
      </c>
      <c r="D185" s="145">
        <f>SUM(D186:D194)</f>
        <v>368532</v>
      </c>
      <c r="E185" s="145">
        <f>SUM(E186:E194)</f>
        <v>144931</v>
      </c>
      <c r="F185" s="148">
        <f t="shared" si="2"/>
        <v>39.326571369650395</v>
      </c>
    </row>
    <row r="186" spans="1:6" s="8" customFormat="1" x14ac:dyDescent="0.2">
      <c r="A186" s="143">
        <v>3231</v>
      </c>
      <c r="B186" s="144" t="s">
        <v>370</v>
      </c>
      <c r="C186" s="317">
        <v>175</v>
      </c>
      <c r="D186" s="147">
        <v>253249</v>
      </c>
      <c r="E186" s="147">
        <v>11644</v>
      </c>
      <c r="F186" s="146">
        <f t="shared" si="2"/>
        <v>4.5978463883371701</v>
      </c>
    </row>
    <row r="187" spans="1:6" s="8" customFormat="1" x14ac:dyDescent="0.2">
      <c r="A187" s="143">
        <v>3232</v>
      </c>
      <c r="B187" s="144" t="s">
        <v>3079</v>
      </c>
      <c r="C187" s="317">
        <v>176</v>
      </c>
      <c r="D187" s="147">
        <v>52992</v>
      </c>
      <c r="E187" s="147">
        <v>69373</v>
      </c>
      <c r="F187" s="146">
        <f t="shared" si="2"/>
        <v>130.9122131642512</v>
      </c>
    </row>
    <row r="188" spans="1:6" s="8" customFormat="1" x14ac:dyDescent="0.2">
      <c r="A188" s="143">
        <v>3233</v>
      </c>
      <c r="B188" s="144" t="s">
        <v>3080</v>
      </c>
      <c r="C188" s="317">
        <v>177</v>
      </c>
      <c r="D188" s="147"/>
      <c r="E188" s="147"/>
      <c r="F188" s="146" t="str">
        <f t="shared" si="2"/>
        <v>-</v>
      </c>
    </row>
    <row r="189" spans="1:6" s="8" customFormat="1" x14ac:dyDescent="0.2">
      <c r="A189" s="143">
        <v>3234</v>
      </c>
      <c r="B189" s="144" t="s">
        <v>3081</v>
      </c>
      <c r="C189" s="317">
        <v>178</v>
      </c>
      <c r="D189" s="147">
        <v>15615</v>
      </c>
      <c r="E189" s="147">
        <v>12564</v>
      </c>
      <c r="F189" s="146">
        <f t="shared" si="2"/>
        <v>80.461095100864554</v>
      </c>
    </row>
    <row r="190" spans="1:6" s="8" customFormat="1" x14ac:dyDescent="0.2">
      <c r="A190" s="143">
        <v>3235</v>
      </c>
      <c r="B190" s="144" t="s">
        <v>3082</v>
      </c>
      <c r="C190" s="317">
        <v>179</v>
      </c>
      <c r="D190" s="147"/>
      <c r="E190" s="147"/>
      <c r="F190" s="146" t="str">
        <f t="shared" si="2"/>
        <v>-</v>
      </c>
    </row>
    <row r="191" spans="1:6" s="8" customFormat="1" x14ac:dyDescent="0.2">
      <c r="A191" s="143">
        <v>3236</v>
      </c>
      <c r="B191" s="144" t="s">
        <v>3083</v>
      </c>
      <c r="C191" s="317">
        <v>180</v>
      </c>
      <c r="D191" s="147">
        <v>3500</v>
      </c>
      <c r="E191" s="147">
        <v>5500</v>
      </c>
      <c r="F191" s="146">
        <f t="shared" si="2"/>
        <v>157.14285714285714</v>
      </c>
    </row>
    <row r="192" spans="1:6" s="8" customFormat="1" x14ac:dyDescent="0.2">
      <c r="A192" s="143">
        <v>3237</v>
      </c>
      <c r="B192" s="144" t="s">
        <v>3084</v>
      </c>
      <c r="C192" s="317">
        <v>181</v>
      </c>
      <c r="D192" s="147">
        <v>39887</v>
      </c>
      <c r="E192" s="147">
        <v>39887</v>
      </c>
      <c r="F192" s="146">
        <f t="shared" si="2"/>
        <v>100</v>
      </c>
    </row>
    <row r="193" spans="1:6" s="8" customFormat="1" x14ac:dyDescent="0.2">
      <c r="A193" s="143">
        <v>3238</v>
      </c>
      <c r="B193" s="144" t="s">
        <v>298</v>
      </c>
      <c r="C193" s="317">
        <v>182</v>
      </c>
      <c r="D193" s="147"/>
      <c r="E193" s="147"/>
      <c r="F193" s="146" t="str">
        <f t="shared" si="2"/>
        <v>-</v>
      </c>
    </row>
    <row r="194" spans="1:6" s="8" customFormat="1" x14ac:dyDescent="0.2">
      <c r="A194" s="143">
        <v>3239</v>
      </c>
      <c r="B194" s="144" t="s">
        <v>299</v>
      </c>
      <c r="C194" s="317">
        <v>183</v>
      </c>
      <c r="D194" s="147">
        <v>3289</v>
      </c>
      <c r="E194" s="147">
        <v>5963</v>
      </c>
      <c r="F194" s="146">
        <f t="shared" si="2"/>
        <v>181.30130738826392</v>
      </c>
    </row>
    <row r="195" spans="1:6" s="8" customFormat="1" x14ac:dyDescent="0.2">
      <c r="A195" s="143">
        <v>324</v>
      </c>
      <c r="B195" s="144" t="s">
        <v>4080</v>
      </c>
      <c r="C195" s="317">
        <v>184</v>
      </c>
      <c r="D195" s="147">
        <v>8305</v>
      </c>
      <c r="E195" s="147">
        <v>0</v>
      </c>
      <c r="F195" s="146">
        <f t="shared" si="2"/>
        <v>0</v>
      </c>
    </row>
    <row r="196" spans="1:6" s="8" customFormat="1" x14ac:dyDescent="0.2">
      <c r="A196" s="143">
        <v>329</v>
      </c>
      <c r="B196" s="144" t="s">
        <v>190</v>
      </c>
      <c r="C196" s="317">
        <v>185</v>
      </c>
      <c r="D196" s="145">
        <f>SUM(D197:D203)</f>
        <v>54936</v>
      </c>
      <c r="E196" s="145">
        <f>SUM(E197:E203)</f>
        <v>64120</v>
      </c>
      <c r="F196" s="148">
        <f t="shared" si="2"/>
        <v>116.71763506625892</v>
      </c>
    </row>
    <row r="197" spans="1:6" s="8" customFormat="1" x14ac:dyDescent="0.2">
      <c r="A197" s="143">
        <v>3291</v>
      </c>
      <c r="B197" s="149" t="s">
        <v>2412</v>
      </c>
      <c r="C197" s="317">
        <v>186</v>
      </c>
      <c r="D197" s="147"/>
      <c r="E197" s="147"/>
      <c r="F197" s="146" t="str">
        <f t="shared" si="2"/>
        <v>-</v>
      </c>
    </row>
    <row r="198" spans="1:6" s="8" customFormat="1" x14ac:dyDescent="0.2">
      <c r="A198" s="143">
        <v>3292</v>
      </c>
      <c r="B198" s="144" t="s">
        <v>2413</v>
      </c>
      <c r="C198" s="317">
        <v>187</v>
      </c>
      <c r="D198" s="147"/>
      <c r="E198" s="147"/>
      <c r="F198" s="146" t="str">
        <f t="shared" si="2"/>
        <v>-</v>
      </c>
    </row>
    <row r="199" spans="1:6" s="8" customFormat="1" x14ac:dyDescent="0.2">
      <c r="A199" s="143">
        <v>3293</v>
      </c>
      <c r="B199" s="144" t="s">
        <v>2414</v>
      </c>
      <c r="C199" s="317">
        <v>188</v>
      </c>
      <c r="D199" s="147"/>
      <c r="E199" s="147"/>
      <c r="F199" s="146" t="str">
        <f t="shared" si="2"/>
        <v>-</v>
      </c>
    </row>
    <row r="200" spans="1:6" s="8" customFormat="1" x14ac:dyDescent="0.2">
      <c r="A200" s="143">
        <v>3294</v>
      </c>
      <c r="B200" s="144" t="s">
        <v>1600</v>
      </c>
      <c r="C200" s="317">
        <v>189</v>
      </c>
      <c r="D200" s="147"/>
      <c r="E200" s="147"/>
      <c r="F200" s="146" t="str">
        <f t="shared" si="2"/>
        <v>-</v>
      </c>
    </row>
    <row r="201" spans="1:6" s="8" customFormat="1" x14ac:dyDescent="0.2">
      <c r="A201" s="143">
        <v>3295</v>
      </c>
      <c r="B201" s="144" t="s">
        <v>4081</v>
      </c>
      <c r="C201" s="317">
        <v>190</v>
      </c>
      <c r="D201" s="147">
        <v>13407</v>
      </c>
      <c r="E201" s="147">
        <v>10875</v>
      </c>
      <c r="F201" s="146">
        <f t="shared" si="2"/>
        <v>81.114343253524282</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41529</v>
      </c>
      <c r="E203" s="147">
        <v>53245</v>
      </c>
      <c r="F203" s="146">
        <f t="shared" si="2"/>
        <v>128.21161116328346</v>
      </c>
    </row>
    <row r="204" spans="1:6" s="8" customFormat="1" x14ac:dyDescent="0.2">
      <c r="A204" s="143">
        <v>34</v>
      </c>
      <c r="B204" s="149" t="s">
        <v>191</v>
      </c>
      <c r="C204" s="317">
        <v>193</v>
      </c>
      <c r="D204" s="145">
        <f>D205+D210+D218</f>
        <v>4147</v>
      </c>
      <c r="E204" s="145">
        <f>E205+E210+E218</f>
        <v>3069</v>
      </c>
      <c r="F204" s="148">
        <f t="shared" si="2"/>
        <v>74.0053050397878</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4147</v>
      </c>
      <c r="E218" s="145">
        <f>SUM(E219:E222)</f>
        <v>3069</v>
      </c>
      <c r="F218" s="148">
        <f t="shared" si="3"/>
        <v>74.0053050397878</v>
      </c>
    </row>
    <row r="219" spans="1:6" s="8" customFormat="1" x14ac:dyDescent="0.2">
      <c r="A219" s="143">
        <v>3431</v>
      </c>
      <c r="B219" s="149" t="s">
        <v>4083</v>
      </c>
      <c r="C219" s="317">
        <v>208</v>
      </c>
      <c r="D219" s="147">
        <v>3378</v>
      </c>
      <c r="E219" s="147">
        <v>3069</v>
      </c>
      <c r="F219" s="146">
        <f t="shared" si="3"/>
        <v>90.852575488454718</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v>769</v>
      </c>
      <c r="E222" s="147">
        <v>0</v>
      </c>
      <c r="F222" s="146">
        <f t="shared" si="3"/>
        <v>0</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c r="E230" s="147"/>
      <c r="F230" s="146" t="str">
        <f t="shared" si="3"/>
        <v>-</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0</v>
      </c>
      <c r="E257" s="145">
        <f>E258+E264</f>
        <v>46890</v>
      </c>
      <c r="F257" s="148" t="str">
        <f t="shared" si="3"/>
        <v>-</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0</v>
      </c>
      <c r="E264" s="145">
        <f>SUM(E265:E267)</f>
        <v>46890</v>
      </c>
      <c r="F264" s="148" t="str">
        <f t="shared" si="3"/>
        <v>-</v>
      </c>
    </row>
    <row r="265" spans="1:6" s="8" customFormat="1" x14ac:dyDescent="0.2">
      <c r="A265" s="143">
        <v>3721</v>
      </c>
      <c r="B265" s="144" t="s">
        <v>496</v>
      </c>
      <c r="C265" s="317">
        <v>254</v>
      </c>
      <c r="D265" s="147">
        <v>0</v>
      </c>
      <c r="E265" s="147">
        <v>46267</v>
      </c>
      <c r="F265" s="146" t="str">
        <f t="shared" si="3"/>
        <v>-</v>
      </c>
    </row>
    <row r="266" spans="1:6" s="8" customFormat="1" x14ac:dyDescent="0.2">
      <c r="A266" s="143">
        <v>3722</v>
      </c>
      <c r="B266" s="144" t="s">
        <v>495</v>
      </c>
      <c r="C266" s="317">
        <v>255</v>
      </c>
      <c r="D266" s="147"/>
      <c r="E266" s="147">
        <v>623</v>
      </c>
      <c r="F266" s="146" t="str">
        <f t="shared" si="3"/>
        <v>-</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c r="E270" s="147"/>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4820093</v>
      </c>
      <c r="E292" s="145">
        <f>E159-E290+E291</f>
        <v>4822864</v>
      </c>
      <c r="F292" s="148">
        <f t="shared" si="4"/>
        <v>100.05748851733773</v>
      </c>
    </row>
    <row r="293" spans="1:6" s="8" customFormat="1" x14ac:dyDescent="0.2">
      <c r="A293" s="143" t="s">
        <v>558</v>
      </c>
      <c r="B293" s="144" t="s">
        <v>4001</v>
      </c>
      <c r="C293" s="317">
        <v>282</v>
      </c>
      <c r="D293" s="145">
        <f>IF(D12&gt;=D292,D12-D292,0)</f>
        <v>210239</v>
      </c>
      <c r="E293" s="145">
        <f>IF(E12&gt;=E292,E12-E292,0)</f>
        <v>0</v>
      </c>
      <c r="F293" s="148">
        <f t="shared" si="4"/>
        <v>0</v>
      </c>
    </row>
    <row r="294" spans="1:6" s="8" customFormat="1" x14ac:dyDescent="0.2">
      <c r="A294" s="143" t="s">
        <v>558</v>
      </c>
      <c r="B294" s="144" t="s">
        <v>4002</v>
      </c>
      <c r="C294" s="317">
        <v>283</v>
      </c>
      <c r="D294" s="145">
        <f>IF(D292&gt;=D12,D292-D12,0)</f>
        <v>0</v>
      </c>
      <c r="E294" s="145">
        <f>IF(E292&gt;=E12,E292-E12,0)</f>
        <v>275334</v>
      </c>
      <c r="F294" s="148" t="str">
        <f t="shared" si="4"/>
        <v>-</v>
      </c>
    </row>
    <row r="295" spans="1:6" s="8" customFormat="1" x14ac:dyDescent="0.2">
      <c r="A295" s="143">
        <v>92211</v>
      </c>
      <c r="B295" s="144" t="s">
        <v>2063</v>
      </c>
      <c r="C295" s="317">
        <v>284</v>
      </c>
      <c r="D295" s="147">
        <v>99477</v>
      </c>
      <c r="E295" s="147">
        <v>217679</v>
      </c>
      <c r="F295" s="146">
        <f t="shared" si="4"/>
        <v>218.82344662585322</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v>34590</v>
      </c>
      <c r="E297" s="147">
        <v>22690</v>
      </c>
      <c r="F297" s="146">
        <f t="shared" si="4"/>
        <v>65.596993350679384</v>
      </c>
    </row>
    <row r="298" spans="1:6" s="8" customFormat="1" x14ac:dyDescent="0.2">
      <c r="A298" s="143">
        <v>9661</v>
      </c>
      <c r="B298" s="144" t="s">
        <v>1808</v>
      </c>
      <c r="C298" s="317">
        <v>287</v>
      </c>
      <c r="D298" s="147">
        <v>34590</v>
      </c>
      <c r="E298" s="147">
        <v>22690</v>
      </c>
      <c r="F298" s="146">
        <f t="shared" si="4"/>
        <v>65.596993350679384</v>
      </c>
    </row>
    <row r="299" spans="1:6" s="8" customFormat="1" x14ac:dyDescent="0.2">
      <c r="A299" s="152" t="s">
        <v>2418</v>
      </c>
      <c r="B299" s="153" t="s">
        <v>2419</v>
      </c>
      <c r="C299" s="320">
        <v>288</v>
      </c>
      <c r="D299" s="154"/>
      <c r="E299" s="154"/>
      <c r="F299" s="155" t="str">
        <f t="shared" si="4"/>
        <v>-</v>
      </c>
    </row>
    <row r="300" spans="1:6" s="8" customFormat="1" ht="15" customHeight="1" x14ac:dyDescent="0.2">
      <c r="A300" s="433" t="s">
        <v>4003</v>
      </c>
      <c r="B300" s="434"/>
      <c r="C300" s="321"/>
      <c r="D300" s="141"/>
      <c r="E300" s="141"/>
      <c r="F300" s="142"/>
    </row>
    <row r="301" spans="1:6" s="8" customFormat="1" x14ac:dyDescent="0.2">
      <c r="A301" s="143">
        <v>7</v>
      </c>
      <c r="B301" s="144" t="s">
        <v>3876</v>
      </c>
      <c r="C301" s="317">
        <v>289</v>
      </c>
      <c r="D301" s="145">
        <f>D302+D314+D347+D351</f>
        <v>840</v>
      </c>
      <c r="E301" s="145">
        <f>E302+E314+E347+E351</f>
        <v>315</v>
      </c>
      <c r="F301" s="148">
        <f t="shared" ref="F301:F364" si="5">IF(D301&lt;&gt;0,IF(E301/D301&gt;=100,"&gt;&gt;100",E301/D301*100),"-")</f>
        <v>37.5</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840</v>
      </c>
      <c r="E314" s="145">
        <f>E315+E320+E329+E334+E339+E342</f>
        <v>315</v>
      </c>
      <c r="F314" s="148">
        <f t="shared" si="5"/>
        <v>37.5</v>
      </c>
    </row>
    <row r="315" spans="1:6" s="8" customFormat="1" x14ac:dyDescent="0.2">
      <c r="A315" s="143">
        <v>721</v>
      </c>
      <c r="B315" s="144" t="s">
        <v>3881</v>
      </c>
      <c r="C315" s="317">
        <v>303</v>
      </c>
      <c r="D315" s="145">
        <f>SUM(D316:D319)</f>
        <v>840</v>
      </c>
      <c r="E315" s="145">
        <f>SUM(E316:E319)</f>
        <v>315</v>
      </c>
      <c r="F315" s="148">
        <f t="shared" si="5"/>
        <v>37.5</v>
      </c>
    </row>
    <row r="316" spans="1:6" s="8" customFormat="1" x14ac:dyDescent="0.2">
      <c r="A316" s="143">
        <v>7211</v>
      </c>
      <c r="B316" s="144" t="s">
        <v>139</v>
      </c>
      <c r="C316" s="317">
        <v>304</v>
      </c>
      <c r="D316" s="147">
        <v>840</v>
      </c>
      <c r="E316" s="147">
        <v>315</v>
      </c>
      <c r="F316" s="146">
        <f t="shared" si="5"/>
        <v>37.5</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92878</v>
      </c>
      <c r="E353" s="145">
        <f>E354+E366+E399+E403+E405</f>
        <v>12439</v>
      </c>
      <c r="F353" s="148">
        <f t="shared" si="5"/>
        <v>13.392837916406469</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92878</v>
      </c>
      <c r="E366" s="145">
        <f>E367+E372+E381+E386+E391+E394</f>
        <v>12439</v>
      </c>
      <c r="F366" s="148">
        <f t="shared" si="6"/>
        <v>13.392837916406469</v>
      </c>
    </row>
    <row r="367" spans="1:6" s="8" customFormat="1" x14ac:dyDescent="0.2">
      <c r="A367" s="143">
        <v>421</v>
      </c>
      <c r="B367" s="144" t="s">
        <v>2427</v>
      </c>
      <c r="C367" s="317">
        <v>355</v>
      </c>
      <c r="D367" s="145">
        <f>SUM(D368:D371)</f>
        <v>0</v>
      </c>
      <c r="E367" s="145">
        <f>SUM(E368:E371)</f>
        <v>0</v>
      </c>
      <c r="F367" s="148" t="str">
        <f t="shared" si="6"/>
        <v>-</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41460</v>
      </c>
      <c r="E372" s="145">
        <f>SUM(E373:E380)</f>
        <v>7446</v>
      </c>
      <c r="F372" s="148">
        <f t="shared" si="6"/>
        <v>17.959479015918959</v>
      </c>
    </row>
    <row r="373" spans="1:6" s="8" customFormat="1" x14ac:dyDescent="0.2">
      <c r="A373" s="143">
        <v>4221</v>
      </c>
      <c r="B373" s="144" t="s">
        <v>3188</v>
      </c>
      <c r="C373" s="317">
        <v>361</v>
      </c>
      <c r="D373" s="147">
        <v>41460</v>
      </c>
      <c r="E373" s="147">
        <v>7446</v>
      </c>
      <c r="F373" s="146">
        <f t="shared" si="6"/>
        <v>17.959479015918959</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c r="E375" s="147"/>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c r="E379" s="147"/>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c r="E382" s="147"/>
      <c r="F382" s="146" t="str">
        <f t="shared" si="6"/>
        <v>-</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51418</v>
      </c>
      <c r="E386" s="145">
        <f>SUM(E387:E390)</f>
        <v>4993</v>
      </c>
      <c r="F386" s="148">
        <f t="shared" si="6"/>
        <v>9.7106071803648533</v>
      </c>
    </row>
    <row r="387" spans="1:6" s="8" customFormat="1" x14ac:dyDescent="0.2">
      <c r="A387" s="143">
        <v>4241</v>
      </c>
      <c r="B387" s="144" t="s">
        <v>3288</v>
      </c>
      <c r="C387" s="317">
        <v>375</v>
      </c>
      <c r="D387" s="147">
        <v>51418</v>
      </c>
      <c r="E387" s="147">
        <v>4993</v>
      </c>
      <c r="F387" s="146">
        <f t="shared" si="6"/>
        <v>9.7106071803648533</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0</v>
      </c>
      <c r="E394" s="145">
        <f>SUM(E395:E398)</f>
        <v>0</v>
      </c>
      <c r="F394" s="148" t="str">
        <f t="shared" si="6"/>
        <v>-</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c r="E396" s="147"/>
      <c r="F396" s="146" t="str">
        <f t="shared" si="6"/>
        <v>-</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0</v>
      </c>
      <c r="E405" s="145">
        <f>SUM(E406:E409)</f>
        <v>0</v>
      </c>
      <c r="F405" s="148" t="str">
        <f t="shared" si="6"/>
        <v>-</v>
      </c>
    </row>
    <row r="406" spans="1:6" s="8" customFormat="1" x14ac:dyDescent="0.2">
      <c r="A406" s="143">
        <v>451</v>
      </c>
      <c r="B406" s="144" t="s">
        <v>1505</v>
      </c>
      <c r="C406" s="317">
        <v>394</v>
      </c>
      <c r="D406" s="147"/>
      <c r="E406" s="147"/>
      <c r="F406" s="146" t="str">
        <f t="shared" si="6"/>
        <v>-</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92038</v>
      </c>
      <c r="E411" s="145">
        <f>IF(E353&gt;=E301, E353-E301, 0)</f>
        <v>12124</v>
      </c>
      <c r="F411" s="148">
        <f t="shared" si="6"/>
        <v>13.172819922206044</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c r="F413" s="146" t="str">
        <f t="shared" si="6"/>
        <v>-</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5031172</v>
      </c>
      <c r="E415" s="145">
        <f>E12+E301</f>
        <v>4547845</v>
      </c>
      <c r="F415" s="148">
        <f t="shared" si="6"/>
        <v>90.393351688234873</v>
      </c>
    </row>
    <row r="416" spans="1:6" s="8" customFormat="1" x14ac:dyDescent="0.2">
      <c r="A416" s="143" t="s">
        <v>558</v>
      </c>
      <c r="B416" s="144" t="s">
        <v>2440</v>
      </c>
      <c r="C416" s="317">
        <v>404</v>
      </c>
      <c r="D416" s="145">
        <f>D292+D353</f>
        <v>4912971</v>
      </c>
      <c r="E416" s="145">
        <f>E292+E353</f>
        <v>4835303</v>
      </c>
      <c r="F416" s="148">
        <f t="shared" si="6"/>
        <v>98.419123581230167</v>
      </c>
    </row>
    <row r="417" spans="1:6" s="8" customFormat="1" x14ac:dyDescent="0.2">
      <c r="A417" s="143" t="s">
        <v>558</v>
      </c>
      <c r="B417" s="144" t="s">
        <v>2441</v>
      </c>
      <c r="C417" s="317">
        <v>405</v>
      </c>
      <c r="D417" s="145">
        <f>IF(D415&gt;=D416,D415-D416,0)</f>
        <v>118201</v>
      </c>
      <c r="E417" s="145">
        <f>IF(E415&gt;=E416,E415-E416,0)</f>
        <v>0</v>
      </c>
      <c r="F417" s="148">
        <f t="shared" si="6"/>
        <v>0</v>
      </c>
    </row>
    <row r="418" spans="1:6" s="8" customFormat="1" x14ac:dyDescent="0.2">
      <c r="A418" s="143" t="s">
        <v>558</v>
      </c>
      <c r="B418" s="144" t="s">
        <v>2442</v>
      </c>
      <c r="C418" s="317">
        <v>406</v>
      </c>
      <c r="D418" s="145">
        <f>IF(D416&gt;=D415,D416-D415,0)</f>
        <v>0</v>
      </c>
      <c r="E418" s="145">
        <f>IF(E416&gt;=E415,E416-E415,0)</f>
        <v>287458</v>
      </c>
      <c r="F418" s="148" t="str">
        <f t="shared" si="6"/>
        <v>-</v>
      </c>
    </row>
    <row r="419" spans="1:6" s="8" customFormat="1" x14ac:dyDescent="0.2">
      <c r="A419" s="156" t="s">
        <v>2128</v>
      </c>
      <c r="B419" s="149" t="s">
        <v>2443</v>
      </c>
      <c r="C419" s="317">
        <v>407</v>
      </c>
      <c r="D419" s="145">
        <f>IF(D295-D296+D412-D413&gt;=0,D295-D296+D412-D413,0)</f>
        <v>99477</v>
      </c>
      <c r="E419" s="145">
        <f>IF(E295-E296+E412-E413&gt;=0,E295-E296+E412-E413,0)</f>
        <v>217679</v>
      </c>
      <c r="F419" s="148">
        <f t="shared" si="6"/>
        <v>218.82344662585322</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34590</v>
      </c>
      <c r="E421" s="157">
        <f>E297+E414</f>
        <v>22690</v>
      </c>
      <c r="F421" s="158">
        <f t="shared" si="6"/>
        <v>65.596993350679384</v>
      </c>
    </row>
    <row r="422" spans="1:6" s="8" customFormat="1" ht="15" customHeight="1" x14ac:dyDescent="0.2">
      <c r="A422" s="433" t="s">
        <v>2446</v>
      </c>
      <c r="B422" s="434"/>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5031172</v>
      </c>
      <c r="E642" s="145">
        <f>E415+E423</f>
        <v>4547845</v>
      </c>
      <c r="F642" s="146">
        <f t="shared" si="10"/>
        <v>90.393351688234873</v>
      </c>
    </row>
    <row r="643" spans="1:6" s="8" customFormat="1" x14ac:dyDescent="0.2">
      <c r="A643" s="143" t="s">
        <v>558</v>
      </c>
      <c r="B643" s="144" t="s">
        <v>1732</v>
      </c>
      <c r="C643" s="317">
        <v>630</v>
      </c>
      <c r="D643" s="145">
        <f>D416+D531</f>
        <v>4912971</v>
      </c>
      <c r="E643" s="145">
        <f>E416+E531</f>
        <v>4835303</v>
      </c>
      <c r="F643" s="146">
        <f t="shared" si="10"/>
        <v>98.419123581230167</v>
      </c>
    </row>
    <row r="644" spans="1:6" s="8" customFormat="1" x14ac:dyDescent="0.2">
      <c r="A644" s="143" t="s">
        <v>558</v>
      </c>
      <c r="B644" s="144" t="s">
        <v>1733</v>
      </c>
      <c r="C644" s="317">
        <v>631</v>
      </c>
      <c r="D644" s="145">
        <f>IF(D642&gt;=D643,D642-D643,0)</f>
        <v>118201</v>
      </c>
      <c r="E644" s="145">
        <f>IF(E642&gt;=E643,E642-E643,0)</f>
        <v>0</v>
      </c>
      <c r="F644" s="146">
        <f t="shared" si="10"/>
        <v>0</v>
      </c>
    </row>
    <row r="645" spans="1:6" s="8" customFormat="1" x14ac:dyDescent="0.2">
      <c r="A645" s="143" t="s">
        <v>558</v>
      </c>
      <c r="B645" s="144" t="s">
        <v>1734</v>
      </c>
      <c r="C645" s="317">
        <v>632</v>
      </c>
      <c r="D645" s="145">
        <f>IF(D643&gt;=D642,D643-D642,0)</f>
        <v>0</v>
      </c>
      <c r="E645" s="145">
        <f>IF(E643&gt;=E642,E643-E642,0)</f>
        <v>287458</v>
      </c>
      <c r="F645" s="146" t="str">
        <f t="shared" si="10"/>
        <v>-</v>
      </c>
    </row>
    <row r="646" spans="1:6" s="8" customFormat="1" x14ac:dyDescent="0.2">
      <c r="A646" s="156" t="s">
        <v>3155</v>
      </c>
      <c r="B646" s="144" t="s">
        <v>1735</v>
      </c>
      <c r="C646" s="317">
        <v>633</v>
      </c>
      <c r="D646" s="145">
        <f>IF(D419-D420+D640-D641&gt;=0,D419-D420+D640-D641,0)</f>
        <v>99477</v>
      </c>
      <c r="E646" s="145">
        <f>IF(E419-E420+E640-E641&gt;=0,E419-E420+E640-E641,0)</f>
        <v>217679</v>
      </c>
      <c r="F646" s="146">
        <f t="shared" si="10"/>
        <v>218.82344662585322</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217678</v>
      </c>
      <c r="E648" s="145">
        <f>IF(E644+E646-E645-E647&gt;=0,E644+E646-E645-E647,0)</f>
        <v>0</v>
      </c>
      <c r="F648" s="146">
        <f t="shared" si="10"/>
        <v>0</v>
      </c>
    </row>
    <row r="649" spans="1:6" s="8" customFormat="1" x14ac:dyDescent="0.2">
      <c r="A649" s="143" t="s">
        <v>558</v>
      </c>
      <c r="B649" s="144" t="s">
        <v>1002</v>
      </c>
      <c r="C649" s="317">
        <v>636</v>
      </c>
      <c r="D649" s="145">
        <f>IF(D645+D647-D644-D646&gt;=0,D645+D647-D644-D646,0)</f>
        <v>0</v>
      </c>
      <c r="E649" s="145">
        <f>IF(E645+E647-E644-E646&gt;=0,E645+E647-E644-E646,0)</f>
        <v>69779</v>
      </c>
      <c r="F649" s="146" t="str">
        <f t="shared" si="10"/>
        <v>-</v>
      </c>
    </row>
    <row r="650" spans="1:6" s="8" customFormat="1" ht="24" x14ac:dyDescent="0.2">
      <c r="A650" s="152" t="s">
        <v>2861</v>
      </c>
      <c r="B650" s="153" t="s">
        <v>1003</v>
      </c>
      <c r="C650" s="320">
        <v>637</v>
      </c>
      <c r="D650" s="154">
        <v>0</v>
      </c>
      <c r="E650" s="154">
        <v>338082</v>
      </c>
      <c r="F650" s="155" t="str">
        <f t="shared" si="10"/>
        <v>-</v>
      </c>
    </row>
    <row r="651" spans="1:6" s="8" customFormat="1" ht="15" customHeight="1" x14ac:dyDescent="0.2">
      <c r="A651" s="433" t="s">
        <v>1004</v>
      </c>
      <c r="B651" s="434"/>
      <c r="C651" s="321"/>
      <c r="D651" s="141"/>
      <c r="E651" s="141"/>
      <c r="F651" s="142"/>
    </row>
    <row r="652" spans="1:6" s="8" customFormat="1" x14ac:dyDescent="0.2">
      <c r="A652" s="143">
        <v>11</v>
      </c>
      <c r="B652" s="144" t="s">
        <v>550</v>
      </c>
      <c r="C652" s="317">
        <v>638</v>
      </c>
      <c r="D652" s="147">
        <v>170825</v>
      </c>
      <c r="E652" s="147">
        <v>243825</v>
      </c>
      <c r="F652" s="146">
        <f t="shared" ref="F652:F677" si="11">IF(D652&lt;&gt;0,IF(E652/D652&gt;=100,"&gt;&gt;100",E652/D652*100),"-")</f>
        <v>142.73379189228743</v>
      </c>
    </row>
    <row r="653" spans="1:6" s="8" customFormat="1" x14ac:dyDescent="0.2">
      <c r="A653" s="143" t="s">
        <v>551</v>
      </c>
      <c r="B653" s="144" t="s">
        <v>3164</v>
      </c>
      <c r="C653" s="317">
        <v>639</v>
      </c>
      <c r="D653" s="147">
        <v>1267511</v>
      </c>
      <c r="E653" s="147">
        <v>1040204</v>
      </c>
      <c r="F653" s="146">
        <f t="shared" si="11"/>
        <v>82.066664510209378</v>
      </c>
    </row>
    <row r="654" spans="1:6" s="8" customFormat="1" x14ac:dyDescent="0.2">
      <c r="A654" s="143" t="s">
        <v>552</v>
      </c>
      <c r="B654" s="144" t="s">
        <v>4082</v>
      </c>
      <c r="C654" s="317">
        <v>640</v>
      </c>
      <c r="D654" s="147">
        <v>1194511</v>
      </c>
      <c r="E654" s="147">
        <v>1105250</v>
      </c>
      <c r="F654" s="146">
        <f t="shared" si="11"/>
        <v>92.527402426599664</v>
      </c>
    </row>
    <row r="655" spans="1:6" s="8" customFormat="1" x14ac:dyDescent="0.2">
      <c r="A655" s="143">
        <v>11</v>
      </c>
      <c r="B655" s="144" t="s">
        <v>1007</v>
      </c>
      <c r="C655" s="317">
        <v>641</v>
      </c>
      <c r="D655" s="145">
        <f>+D652+D653-D654</f>
        <v>243825</v>
      </c>
      <c r="E655" s="145">
        <f>+E652+E653-E654</f>
        <v>178779</v>
      </c>
      <c r="F655" s="148">
        <f t="shared" si="11"/>
        <v>73.322669947708391</v>
      </c>
    </row>
    <row r="656" spans="1:6" s="8" customFormat="1" ht="24" x14ac:dyDescent="0.2">
      <c r="A656" s="143" t="s">
        <v>558</v>
      </c>
      <c r="B656" s="144" t="s">
        <v>565</v>
      </c>
      <c r="C656" s="317">
        <v>642</v>
      </c>
      <c r="D656" s="147"/>
      <c r="E656" s="147"/>
      <c r="F656" s="146" t="str">
        <f t="shared" si="11"/>
        <v>-</v>
      </c>
    </row>
    <row r="657" spans="1:6" s="8" customFormat="1" ht="24" x14ac:dyDescent="0.2">
      <c r="A657" s="143" t="s">
        <v>558</v>
      </c>
      <c r="B657" s="144" t="s">
        <v>4222</v>
      </c>
      <c r="C657" s="317">
        <v>643</v>
      </c>
      <c r="D657" s="147">
        <v>43</v>
      </c>
      <c r="E657" s="147">
        <v>43</v>
      </c>
      <c r="F657" s="146">
        <f t="shared" si="11"/>
        <v>100</v>
      </c>
    </row>
    <row r="658" spans="1:6" s="8" customFormat="1" x14ac:dyDescent="0.2">
      <c r="A658" s="143" t="s">
        <v>558</v>
      </c>
      <c r="B658" s="144" t="s">
        <v>3423</v>
      </c>
      <c r="C658" s="317">
        <v>644</v>
      </c>
      <c r="D658" s="147"/>
      <c r="E658" s="147"/>
      <c r="F658" s="146" t="str">
        <f t="shared" si="11"/>
        <v>-</v>
      </c>
    </row>
    <row r="659" spans="1:6" s="8" customFormat="1" x14ac:dyDescent="0.2">
      <c r="A659" s="143" t="s">
        <v>558</v>
      </c>
      <c r="B659" s="144" t="s">
        <v>4051</v>
      </c>
      <c r="C659" s="317">
        <v>645</v>
      </c>
      <c r="D659" s="147">
        <v>36</v>
      </c>
      <c r="E659" s="147">
        <v>36</v>
      </c>
      <c r="F659" s="146">
        <f t="shared" si="11"/>
        <v>100</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c r="E672" s="147"/>
      <c r="F672" s="146" t="str">
        <f t="shared" si="11"/>
        <v>-</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v>48478</v>
      </c>
      <c r="E678" s="147">
        <v>1500</v>
      </c>
      <c r="F678" s="146"/>
    </row>
    <row r="679" spans="1:6" s="8" customFormat="1" x14ac:dyDescent="0.2">
      <c r="A679" s="143">
        <v>63613</v>
      </c>
      <c r="B679" s="150" t="s">
        <v>3448</v>
      </c>
      <c r="C679" s="317">
        <v>665</v>
      </c>
      <c r="D679" s="147">
        <v>4028577</v>
      </c>
      <c r="E679" s="147">
        <v>3948967</v>
      </c>
      <c r="F679" s="146"/>
    </row>
    <row r="680" spans="1:6" s="8" customFormat="1" x14ac:dyDescent="0.2">
      <c r="A680" s="143">
        <v>63622</v>
      </c>
      <c r="B680" s="150" t="s">
        <v>3449</v>
      </c>
      <c r="C680" s="317">
        <v>666</v>
      </c>
      <c r="D680" s="147"/>
      <c r="E680" s="147">
        <v>70483</v>
      </c>
      <c r="F680" s="146"/>
    </row>
    <row r="681" spans="1:6" s="8" customFormat="1" x14ac:dyDescent="0.2">
      <c r="A681" s="143">
        <v>63623</v>
      </c>
      <c r="B681" s="149" t="s">
        <v>3801</v>
      </c>
      <c r="C681" s="317">
        <v>667</v>
      </c>
      <c r="D681" s="147">
        <v>97434</v>
      </c>
      <c r="E681" s="147">
        <v>0</v>
      </c>
      <c r="F681" s="146"/>
    </row>
    <row r="682" spans="1:6" s="8" customFormat="1" x14ac:dyDescent="0.2">
      <c r="A682" s="143">
        <v>63811</v>
      </c>
      <c r="B682" s="150" t="s">
        <v>3802</v>
      </c>
      <c r="C682" s="317">
        <v>668</v>
      </c>
      <c r="D682" s="147">
        <v>8394</v>
      </c>
      <c r="E682" s="147">
        <v>8076</v>
      </c>
      <c r="F682" s="146"/>
    </row>
    <row r="683" spans="1:6" s="8" customFormat="1" x14ac:dyDescent="0.2">
      <c r="A683" s="143">
        <v>63812</v>
      </c>
      <c r="B683" s="150" t="s">
        <v>3803</v>
      </c>
      <c r="C683" s="317">
        <v>669</v>
      </c>
      <c r="D683" s="147">
        <v>76249</v>
      </c>
      <c r="E683" s="147">
        <v>47447</v>
      </c>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v>160849</v>
      </c>
      <c r="E698" s="147">
        <v>124551</v>
      </c>
      <c r="F698" s="146">
        <f t="shared" si="12"/>
        <v>77.433493524983049</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c r="E701" s="147"/>
      <c r="F701" s="146" t="str">
        <f>IF(D701&lt;&gt;0,IF(E701/D701&gt;=100,"&gt;&gt;100",E701/D701*100),"-")</f>
        <v>-</v>
      </c>
    </row>
    <row r="702" spans="1:6" s="8" customFormat="1" x14ac:dyDescent="0.2">
      <c r="A702" s="143">
        <v>31215</v>
      </c>
      <c r="B702" s="144" t="s">
        <v>902</v>
      </c>
      <c r="C702" s="317">
        <v>688</v>
      </c>
      <c r="D702" s="147">
        <v>0</v>
      </c>
      <c r="E702" s="147">
        <v>0</v>
      </c>
      <c r="F702" s="146" t="str">
        <f>IF(D702&lt;&gt;0,IF(E702/D702&gt;=100,"&gt;&gt;100",E702/D702*100),"-")</f>
        <v>-</v>
      </c>
    </row>
    <row r="703" spans="1:6" s="8" customFormat="1" x14ac:dyDescent="0.2">
      <c r="A703" s="143">
        <v>32121</v>
      </c>
      <c r="B703" s="144" t="s">
        <v>2848</v>
      </c>
      <c r="C703" s="317">
        <v>689</v>
      </c>
      <c r="D703" s="147">
        <v>135057</v>
      </c>
      <c r="E703" s="147">
        <v>100042</v>
      </c>
      <c r="F703" s="146">
        <f>IF(D703&lt;&gt;0,IF(E703/D703&gt;=100,"&gt;&gt;100",E703/D703*100),"-")</f>
        <v>74.073909534492842</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v>3500</v>
      </c>
      <c r="E705" s="147">
        <v>5500</v>
      </c>
      <c r="F705" s="146">
        <f>IF(D705&lt;&gt;0,IF(E705/D705&gt;=100,"&gt;&gt;100",E705/D705*100),"-")</f>
        <v>157.14285714285714</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v>39887</v>
      </c>
      <c r="E707" s="147">
        <v>39887</v>
      </c>
      <c r="F707" s="146">
        <f>IF(D707&lt;&gt;0,IF(E707/D707&gt;=100,"&gt;&gt;100",E707/D707*100),"-")</f>
        <v>100</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c r="E710" s="147"/>
      <c r="F710" s="146" t="str">
        <f t="shared" ref="F710:F773" si="13">IF(D710&lt;&gt;0,IF(E710/D710&gt;=100,"&gt;&gt;100",E710/D710*100),"-")</f>
        <v>-</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c r="E744" s="147"/>
      <c r="F744" s="146" t="str">
        <f t="shared" si="13"/>
        <v>-</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v>0</v>
      </c>
      <c r="E786" s="147">
        <v>46267</v>
      </c>
      <c r="F786" s="146" t="str">
        <f t="shared" si="14"/>
        <v>-</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c r="F794" s="146" t="str">
        <f t="shared" si="14"/>
        <v>-</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c r="E798" s="147">
        <v>623</v>
      </c>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37" t="s">
        <v>2185</v>
      </c>
      <c r="B982" s="438"/>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32" t="s">
        <v>497</v>
      </c>
      <c r="E994" s="432"/>
    </row>
    <row r="995" spans="1:5" ht="15" customHeight="1" x14ac:dyDescent="0.2">
      <c r="A995" s="270" t="str">
        <f>IF(RefStr!H25&lt;&gt;"", "Osoba za kontaktiranje: " &amp; RefStr!H25,"Osoba za kontaktiranje: _________________________________________")</f>
        <v>Osoba za kontaktiranje: MILA KRMPOTIĆ</v>
      </c>
      <c r="D995" s="272"/>
      <c r="E995" s="272"/>
    </row>
    <row r="996" spans="1:5" ht="15" customHeight="1" x14ac:dyDescent="0.2">
      <c r="A996" s="270" t="str">
        <f>IF(RefStr!H27="","Telefon za kontakt: _________________","Telefon za kontakt: " &amp; RefStr!H27)</f>
        <v>Telefon za kontakt: 033400625</v>
      </c>
      <c r="C996" s="271"/>
    </row>
    <row r="997" spans="1:5" ht="15" customHeight="1" x14ac:dyDescent="0.2">
      <c r="A997" s="270" t="str">
        <f>IF(RefStr!H33="","Odgovorna osoba: _____________________________","Odgovorna osoba: " &amp; RefStr!H33)</f>
        <v>Odgovorna osoba: KRISTINA KRMPOTIĆ</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312" activePane="bottomLeft" state="frozen"/>
      <selection pane="bottomLeft" activeCell="D60" sqref="D6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1929</v>
      </c>
      <c r="B1" s="425"/>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09353</v>
      </c>
      <c r="C4" s="418"/>
      <c r="D4" s="418"/>
      <c r="E4" s="419">
        <f>SUM(Skriveni!G977:G1292)</f>
        <v>3719486.0460000001</v>
      </c>
      <c r="F4" s="420"/>
    </row>
    <row r="5" spans="1:6" ht="15" customHeight="1" x14ac:dyDescent="0.2">
      <c r="B5" s="417" t="str">
        <f>"Naziv: "&amp;IF(RefStr!B10&lt;&gt;"",RefStr!B10,"_______________________________________")</f>
        <v>Naziv: OSNOVNA ŠKOLA ANTUNA GUSTAVA MATOŠA</v>
      </c>
      <c r="C5" s="418"/>
      <c r="D5" s="418"/>
      <c r="E5" s="421" t="s">
        <v>2998</v>
      </c>
      <c r="F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8520 Osnovno obrazovanje</v>
      </c>
      <c r="C7" s="436"/>
      <c r="D7" s="436"/>
      <c r="E7" s="436"/>
      <c r="F7" s="436"/>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928792</v>
      </c>
      <c r="E12" s="94">
        <f>E13+E74</f>
        <v>932356</v>
      </c>
      <c r="F12" s="121">
        <f t="shared" ref="F12:F75" si="0">IF(D12&gt;0,IF(E12/D12&gt;=100,"&gt;&gt;100",E12/D12*100),"-")</f>
        <v>100.38372423535087</v>
      </c>
    </row>
    <row r="13" spans="1:6" s="3" customFormat="1" x14ac:dyDescent="0.2">
      <c r="A13" s="130">
        <v>0</v>
      </c>
      <c r="B13" s="293" t="s">
        <v>213</v>
      </c>
      <c r="C13" s="282">
        <v>2</v>
      </c>
      <c r="D13" s="95">
        <f>D14+D18+D57+D58+D62+D69</f>
        <v>309908</v>
      </c>
      <c r="E13" s="95">
        <f>E14+E18+E57+E58+E62+E69</f>
        <v>392205</v>
      </c>
      <c r="F13" s="122">
        <f t="shared" si="0"/>
        <v>126.55530028266453</v>
      </c>
    </row>
    <row r="14" spans="1:6" s="3" customFormat="1" x14ac:dyDescent="0.2">
      <c r="A14" s="130" t="s">
        <v>2100</v>
      </c>
      <c r="B14" s="293" t="s">
        <v>3898</v>
      </c>
      <c r="C14" s="282">
        <v>3</v>
      </c>
      <c r="D14" s="95">
        <f>D15+D16-D17</f>
        <v>97640</v>
      </c>
      <c r="E14" s="95">
        <f>E15+E16-E17</f>
        <v>97640</v>
      </c>
      <c r="F14" s="122">
        <f t="shared" si="0"/>
        <v>100</v>
      </c>
    </row>
    <row r="15" spans="1:6" s="3" customFormat="1" x14ac:dyDescent="0.2">
      <c r="A15" s="130" t="s">
        <v>3899</v>
      </c>
      <c r="B15" s="293" t="s">
        <v>3900</v>
      </c>
      <c r="C15" s="282">
        <v>4</v>
      </c>
      <c r="D15" s="92">
        <v>97640</v>
      </c>
      <c r="E15" s="92">
        <v>97640</v>
      </c>
      <c r="F15" s="123">
        <f t="shared" si="0"/>
        <v>100</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200163</v>
      </c>
      <c r="E18" s="95">
        <f>E19+E25+E35+E41+E47+E51</f>
        <v>271958</v>
      </c>
      <c r="F18" s="122">
        <f t="shared" si="0"/>
        <v>135.86826736209989</v>
      </c>
    </row>
    <row r="19" spans="1:6" s="3" customFormat="1" x14ac:dyDescent="0.2">
      <c r="A19" s="294" t="s">
        <v>119</v>
      </c>
      <c r="B19" s="293" t="s">
        <v>3175</v>
      </c>
      <c r="C19" s="282">
        <v>8</v>
      </c>
      <c r="D19" s="95">
        <f>SUM(D20:D23)-D24</f>
        <v>44</v>
      </c>
      <c r="E19" s="95">
        <f>SUM(E20:E23)-E24</f>
        <v>44</v>
      </c>
      <c r="F19" s="122">
        <f t="shared" si="0"/>
        <v>100</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v>902307</v>
      </c>
      <c r="E21" s="92">
        <v>902307</v>
      </c>
      <c r="F21" s="123">
        <f t="shared" si="0"/>
        <v>100</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v>24752</v>
      </c>
      <c r="E23" s="92">
        <v>24752</v>
      </c>
      <c r="F23" s="123">
        <f t="shared" si="0"/>
        <v>100</v>
      </c>
    </row>
    <row r="24" spans="1:6" s="3" customFormat="1" x14ac:dyDescent="0.2">
      <c r="A24" s="130" t="s">
        <v>124</v>
      </c>
      <c r="B24" s="293" t="s">
        <v>1666</v>
      </c>
      <c r="C24" s="282">
        <v>13</v>
      </c>
      <c r="D24" s="92">
        <v>927015</v>
      </c>
      <c r="E24" s="92">
        <v>927015</v>
      </c>
      <c r="F24" s="123">
        <f t="shared" si="0"/>
        <v>100</v>
      </c>
    </row>
    <row r="25" spans="1:6" s="3" customFormat="1" x14ac:dyDescent="0.2">
      <c r="A25" s="294" t="s">
        <v>1667</v>
      </c>
      <c r="B25" s="293" t="s">
        <v>1771</v>
      </c>
      <c r="C25" s="282">
        <v>14</v>
      </c>
      <c r="D25" s="95">
        <f>SUM(D26:D33)-D34</f>
        <v>139914</v>
      </c>
      <c r="E25" s="95">
        <f>SUM(E26:E33)-E34</f>
        <v>151152</v>
      </c>
      <c r="F25" s="122">
        <f t="shared" si="0"/>
        <v>108.03207684720616</v>
      </c>
    </row>
    <row r="26" spans="1:6" s="3" customFormat="1" x14ac:dyDescent="0.2">
      <c r="A26" s="130" t="s">
        <v>1668</v>
      </c>
      <c r="B26" s="293" t="s">
        <v>3188</v>
      </c>
      <c r="C26" s="282">
        <v>15</v>
      </c>
      <c r="D26" s="92">
        <v>513663</v>
      </c>
      <c r="E26" s="92">
        <v>514904</v>
      </c>
      <c r="F26" s="123">
        <f t="shared" si="0"/>
        <v>100.24159809057689</v>
      </c>
    </row>
    <row r="27" spans="1:6" s="3" customFormat="1" x14ac:dyDescent="0.2">
      <c r="A27" s="130" t="s">
        <v>1669</v>
      </c>
      <c r="B27" s="293" t="s">
        <v>3211</v>
      </c>
      <c r="C27" s="282">
        <v>16</v>
      </c>
      <c r="D27" s="92">
        <v>42343</v>
      </c>
      <c r="E27" s="92">
        <v>42343</v>
      </c>
      <c r="F27" s="123">
        <f t="shared" si="0"/>
        <v>100</v>
      </c>
    </row>
    <row r="28" spans="1:6" s="3" customFormat="1" x14ac:dyDescent="0.2">
      <c r="A28" s="130" t="s">
        <v>1670</v>
      </c>
      <c r="B28" s="293" t="s">
        <v>3190</v>
      </c>
      <c r="C28" s="282">
        <v>17</v>
      </c>
      <c r="D28" s="92">
        <v>6211</v>
      </c>
      <c r="E28" s="92">
        <v>6211</v>
      </c>
      <c r="F28" s="123">
        <f t="shared" si="0"/>
        <v>100</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c r="E31" s="92"/>
      <c r="F31" s="123" t="str">
        <f t="shared" si="0"/>
        <v>-</v>
      </c>
    </row>
    <row r="32" spans="1:6" s="3" customFormat="1" x14ac:dyDescent="0.2">
      <c r="A32" s="251" t="s">
        <v>2871</v>
      </c>
      <c r="B32" s="293" t="s">
        <v>3194</v>
      </c>
      <c r="C32" s="282">
        <v>21</v>
      </c>
      <c r="D32" s="92">
        <v>75255</v>
      </c>
      <c r="E32" s="92">
        <v>78252</v>
      </c>
      <c r="F32" s="123">
        <f t="shared" si="0"/>
        <v>103.9824596372334</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497558</v>
      </c>
      <c r="E34" s="92">
        <v>490558</v>
      </c>
      <c r="F34" s="123">
        <f t="shared" si="0"/>
        <v>98.593128841260707</v>
      </c>
    </row>
    <row r="35" spans="1:6" s="3" customFormat="1" x14ac:dyDescent="0.2">
      <c r="A35" s="295" t="s">
        <v>2874</v>
      </c>
      <c r="B35" s="293" t="s">
        <v>3798</v>
      </c>
      <c r="C35" s="282">
        <v>24</v>
      </c>
      <c r="D35" s="95">
        <f>SUM(D36:D39)-D40</f>
        <v>0</v>
      </c>
      <c r="E35" s="95">
        <f>SUM(E36:E39)-E40</f>
        <v>0</v>
      </c>
      <c r="F35" s="122" t="str">
        <f t="shared" si="0"/>
        <v>-</v>
      </c>
    </row>
    <row r="36" spans="1:6" s="3" customFormat="1" x14ac:dyDescent="0.2">
      <c r="A36" s="251" t="s">
        <v>3272</v>
      </c>
      <c r="B36" s="293" t="s">
        <v>3195</v>
      </c>
      <c r="C36" s="282">
        <v>25</v>
      </c>
      <c r="D36" s="92"/>
      <c r="E36" s="92"/>
      <c r="F36" s="123" t="str">
        <f t="shared" si="0"/>
        <v>-</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c r="E40" s="92"/>
      <c r="F40" s="123" t="str">
        <f t="shared" si="0"/>
        <v>-</v>
      </c>
    </row>
    <row r="41" spans="1:6" s="3" customFormat="1" x14ac:dyDescent="0.2">
      <c r="A41" s="294" t="s">
        <v>3279</v>
      </c>
      <c r="B41" s="293" t="s">
        <v>3799</v>
      </c>
      <c r="C41" s="282">
        <v>30</v>
      </c>
      <c r="D41" s="95">
        <f>SUM(D42:D45)-D46</f>
        <v>60205</v>
      </c>
      <c r="E41" s="95">
        <f>SUM(E42:E45)-E46</f>
        <v>120762</v>
      </c>
      <c r="F41" s="122">
        <f t="shared" si="0"/>
        <v>200.5846690474213</v>
      </c>
    </row>
    <row r="42" spans="1:6" s="3" customFormat="1" x14ac:dyDescent="0.2">
      <c r="A42" s="130" t="s">
        <v>3280</v>
      </c>
      <c r="B42" s="293" t="s">
        <v>3288</v>
      </c>
      <c r="C42" s="282">
        <v>31</v>
      </c>
      <c r="D42" s="92">
        <v>199505</v>
      </c>
      <c r="E42" s="92">
        <v>193225</v>
      </c>
      <c r="F42" s="123">
        <f t="shared" si="0"/>
        <v>96.852209217814092</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v>139300</v>
      </c>
      <c r="E46" s="92">
        <v>72463</v>
      </c>
      <c r="F46" s="123">
        <f t="shared" si="0"/>
        <v>52.019382627422829</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c r="E53" s="92"/>
      <c r="F53" s="123" t="str">
        <f t="shared" si="0"/>
        <v>-</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c r="E56" s="92"/>
      <c r="F56" s="123" t="str">
        <f t="shared" si="0"/>
        <v>-</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9805</v>
      </c>
      <c r="E58" s="95">
        <f>SUM(E59:E60)-E61</f>
        <v>12139</v>
      </c>
      <c r="F58" s="122">
        <f t="shared" si="0"/>
        <v>123.80418154003058</v>
      </c>
    </row>
    <row r="59" spans="1:6" s="3" customFormat="1" x14ac:dyDescent="0.2">
      <c r="A59" s="130" t="s">
        <v>1080</v>
      </c>
      <c r="B59" s="293" t="s">
        <v>1081</v>
      </c>
      <c r="C59" s="282">
        <v>48</v>
      </c>
      <c r="D59" s="92">
        <v>4805</v>
      </c>
      <c r="E59" s="92">
        <v>8090</v>
      </c>
      <c r="F59" s="123">
        <f t="shared" si="0"/>
        <v>168.366285119667</v>
      </c>
    </row>
    <row r="60" spans="1:6" s="3" customFormat="1" x14ac:dyDescent="0.2">
      <c r="A60" s="130" t="s">
        <v>1082</v>
      </c>
      <c r="B60" s="293" t="s">
        <v>2159</v>
      </c>
      <c r="C60" s="282">
        <v>49</v>
      </c>
      <c r="D60" s="92">
        <v>80089</v>
      </c>
      <c r="E60" s="92">
        <v>78138</v>
      </c>
      <c r="F60" s="123">
        <f t="shared" si="0"/>
        <v>97.563960094394986</v>
      </c>
    </row>
    <row r="61" spans="1:6" s="3" customFormat="1" x14ac:dyDescent="0.2">
      <c r="A61" s="130" t="s">
        <v>1083</v>
      </c>
      <c r="B61" s="293" t="s">
        <v>1209</v>
      </c>
      <c r="C61" s="282">
        <v>50</v>
      </c>
      <c r="D61" s="92">
        <v>75089</v>
      </c>
      <c r="E61" s="92">
        <v>74089</v>
      </c>
      <c r="F61" s="123">
        <f t="shared" si="0"/>
        <v>98.668247013543933</v>
      </c>
    </row>
    <row r="62" spans="1:6" s="3" customFormat="1" x14ac:dyDescent="0.2">
      <c r="A62" s="130" t="s">
        <v>1210</v>
      </c>
      <c r="B62" s="293" t="s">
        <v>3960</v>
      </c>
      <c r="C62" s="282">
        <v>51</v>
      </c>
      <c r="D62" s="95">
        <f>SUM(D63:D68)</f>
        <v>2300</v>
      </c>
      <c r="E62" s="95">
        <f>SUM(E63:E68)</f>
        <v>10468</v>
      </c>
      <c r="F62" s="122">
        <f t="shared" si="0"/>
        <v>455.13043478260869</v>
      </c>
    </row>
    <row r="63" spans="1:6" s="3" customFormat="1" x14ac:dyDescent="0.2">
      <c r="A63" s="130" t="s">
        <v>1211</v>
      </c>
      <c r="B63" s="293" t="s">
        <v>1212</v>
      </c>
      <c r="C63" s="282">
        <v>52</v>
      </c>
      <c r="D63" s="92"/>
      <c r="E63" s="92"/>
      <c r="F63" s="123" t="str">
        <f t="shared" si="0"/>
        <v>-</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v>2300</v>
      </c>
      <c r="E68" s="92">
        <v>10468</v>
      </c>
      <c r="F68" s="123">
        <f t="shared" si="0"/>
        <v>455.13043478260869</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618884</v>
      </c>
      <c r="E74" s="95">
        <f>E75+E84+E93+E124+E140+E152+E169+E175</f>
        <v>540151</v>
      </c>
      <c r="F74" s="122">
        <f t="shared" si="0"/>
        <v>87.278229845980832</v>
      </c>
    </row>
    <row r="75" spans="1:6" s="3" customFormat="1" x14ac:dyDescent="0.2">
      <c r="A75" s="251" t="s">
        <v>3158</v>
      </c>
      <c r="B75" s="293" t="s">
        <v>79</v>
      </c>
      <c r="C75" s="327">
        <v>64</v>
      </c>
      <c r="D75" s="95">
        <f>+D76+D81+D82+D83</f>
        <v>243825</v>
      </c>
      <c r="E75" s="95">
        <f>+E76+E81+E82+E83</f>
        <v>178779</v>
      </c>
      <c r="F75" s="122">
        <f t="shared" si="0"/>
        <v>73.322669947708391</v>
      </c>
    </row>
    <row r="76" spans="1:6" s="3" customFormat="1" x14ac:dyDescent="0.2">
      <c r="A76" s="251" t="s">
        <v>2478</v>
      </c>
      <c r="B76" s="296" t="s">
        <v>2360</v>
      </c>
      <c r="C76" s="327">
        <v>65</v>
      </c>
      <c r="D76" s="95">
        <f>SUM(D77:D80)</f>
        <v>243825</v>
      </c>
      <c r="E76" s="95">
        <f>SUM(E77:E80)</f>
        <v>178779</v>
      </c>
      <c r="F76" s="122">
        <f t="shared" ref="F76:F140" si="1">IF(D76&gt;0,IF(E76/D76&gt;=100,"&gt;&gt;100",E76/D76*100),"-")</f>
        <v>73.322669947708391</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243825</v>
      </c>
      <c r="E78" s="92">
        <v>178779</v>
      </c>
      <c r="F78" s="123">
        <f t="shared" si="1"/>
        <v>73.322669947708391</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c r="E82" s="92"/>
      <c r="F82" s="123" t="str">
        <f t="shared" si="1"/>
        <v>-</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0</v>
      </c>
      <c r="E84" s="95">
        <f>E85+SUM(E88:E90)-E91+E92</f>
        <v>0</v>
      </c>
      <c r="F84" s="122" t="str">
        <f t="shared" si="1"/>
        <v>-</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c r="F90" s="123" t="str">
        <f t="shared" si="1"/>
        <v>-</v>
      </c>
    </row>
    <row r="91" spans="1:6" s="3" customFormat="1" x14ac:dyDescent="0.2">
      <c r="A91" s="331" t="s">
        <v>237</v>
      </c>
      <c r="B91" s="329" t="s">
        <v>238</v>
      </c>
      <c r="C91" s="330">
        <v>80</v>
      </c>
      <c r="D91" s="92">
        <v>0</v>
      </c>
      <c r="E91" s="92"/>
      <c r="F91" s="123" t="str">
        <f>IF(D91&gt;0,IF(E91/D91&gt;=100,"&gt;&gt;100",E91/D91*100),"-")</f>
        <v>-</v>
      </c>
    </row>
    <row r="92" spans="1:6" s="3" customFormat="1" x14ac:dyDescent="0.2">
      <c r="A92" s="251" t="s">
        <v>3584</v>
      </c>
      <c r="B92" s="296" t="s">
        <v>3585</v>
      </c>
      <c r="C92" s="327">
        <v>81</v>
      </c>
      <c r="D92" s="92"/>
      <c r="E92" s="92"/>
      <c r="F92" s="123" t="str">
        <f t="shared" si="1"/>
        <v>-</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34590</v>
      </c>
      <c r="E152" s="95">
        <f>SUM(E153:E155)+SUM(E163:E167)-E168</f>
        <v>22690</v>
      </c>
      <c r="F152" s="122">
        <f t="shared" si="2"/>
        <v>65.596993350679384</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c r="E164" s="92"/>
      <c r="F164" s="123" t="str">
        <f t="shared" si="2"/>
        <v>-</v>
      </c>
    </row>
    <row r="165" spans="1:6" s="3" customFormat="1" x14ac:dyDescent="0.2">
      <c r="A165" s="251" t="s">
        <v>2856</v>
      </c>
      <c r="B165" s="296" t="s">
        <v>1884</v>
      </c>
      <c r="C165" s="327">
        <v>154</v>
      </c>
      <c r="D165" s="92">
        <v>34590</v>
      </c>
      <c r="E165" s="92">
        <v>22690</v>
      </c>
      <c r="F165" s="123">
        <f t="shared" si="2"/>
        <v>65.596993350679384</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1300</v>
      </c>
      <c r="E169" s="95">
        <f>SUM(E170:E173)-E174</f>
        <v>600</v>
      </c>
      <c r="F169" s="123">
        <f t="shared" si="2"/>
        <v>46.153846153846153</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v>1300</v>
      </c>
      <c r="E171" s="92">
        <v>600</v>
      </c>
      <c r="F171" s="123">
        <f t="shared" si="2"/>
        <v>46.153846153846153</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339169</v>
      </c>
      <c r="E175" s="95">
        <f>SUM(E176:E178)</f>
        <v>338082</v>
      </c>
      <c r="F175" s="122">
        <f t="shared" si="2"/>
        <v>99.679510804348268</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339169</v>
      </c>
      <c r="E178" s="92">
        <v>338082</v>
      </c>
      <c r="F178" s="123">
        <f t="shared" si="2"/>
        <v>99.679510804348268</v>
      </c>
    </row>
    <row r="179" spans="1:6" s="3" customFormat="1" x14ac:dyDescent="0.2">
      <c r="A179" s="251"/>
      <c r="B179" s="293" t="s">
        <v>3978</v>
      </c>
      <c r="C179" s="327">
        <v>168</v>
      </c>
      <c r="D179" s="95">
        <f>D180+D240</f>
        <v>928792</v>
      </c>
      <c r="E179" s="95">
        <f>E180+E240</f>
        <v>932356</v>
      </c>
      <c r="F179" s="122">
        <f t="shared" si="2"/>
        <v>100.38372423535087</v>
      </c>
    </row>
    <row r="180" spans="1:6" s="3" customFormat="1" x14ac:dyDescent="0.2">
      <c r="A180" s="251" t="s">
        <v>2864</v>
      </c>
      <c r="B180" s="293" t="s">
        <v>3979</v>
      </c>
      <c r="C180" s="327">
        <v>169</v>
      </c>
      <c r="D180" s="95">
        <f>D181+D192+D193+D209+D237</f>
        <v>389809</v>
      </c>
      <c r="E180" s="95">
        <f>E181+E192+E193+E209+E237</f>
        <v>668974</v>
      </c>
      <c r="F180" s="122">
        <f t="shared" si="2"/>
        <v>171.61584263062167</v>
      </c>
    </row>
    <row r="181" spans="1:6" s="3" customFormat="1" x14ac:dyDescent="0.2">
      <c r="A181" s="251" t="s">
        <v>524</v>
      </c>
      <c r="B181" s="293" t="s">
        <v>3980</v>
      </c>
      <c r="C181" s="327">
        <v>170</v>
      </c>
      <c r="D181" s="95">
        <f>SUM(D182:D184)+SUM(D188:D191)</f>
        <v>386657</v>
      </c>
      <c r="E181" s="95">
        <f>SUM(E182:E184)+SUM(E188:E191)</f>
        <v>668974</v>
      </c>
      <c r="F181" s="122">
        <f t="shared" si="2"/>
        <v>173.01484261244462</v>
      </c>
    </row>
    <row r="182" spans="1:6" s="3" customFormat="1" x14ac:dyDescent="0.2">
      <c r="A182" s="251" t="s">
        <v>525</v>
      </c>
      <c r="B182" s="293" t="s">
        <v>526</v>
      </c>
      <c r="C182" s="327">
        <v>171</v>
      </c>
      <c r="D182" s="92">
        <v>330865</v>
      </c>
      <c r="E182" s="92">
        <v>628045</v>
      </c>
      <c r="F182" s="123">
        <f t="shared" si="2"/>
        <v>189.81911051335138</v>
      </c>
    </row>
    <row r="183" spans="1:6" s="3" customFormat="1" x14ac:dyDescent="0.2">
      <c r="A183" s="251" t="s">
        <v>527</v>
      </c>
      <c r="B183" s="293" t="s">
        <v>528</v>
      </c>
      <c r="C183" s="327">
        <v>172</v>
      </c>
      <c r="D183" s="92">
        <v>50810</v>
      </c>
      <c r="E183" s="92">
        <v>39203</v>
      </c>
      <c r="F183" s="123">
        <f t="shared" si="2"/>
        <v>77.156071639441066</v>
      </c>
    </row>
    <row r="184" spans="1:6" s="3" customFormat="1" x14ac:dyDescent="0.2">
      <c r="A184" s="251" t="s">
        <v>529</v>
      </c>
      <c r="B184" s="296" t="s">
        <v>3981</v>
      </c>
      <c r="C184" s="327">
        <v>173</v>
      </c>
      <c r="D184" s="95">
        <f>SUM(D185:D187)</f>
        <v>1147</v>
      </c>
      <c r="E184" s="95">
        <f>SUM(E185:E187)</f>
        <v>1141</v>
      </c>
      <c r="F184" s="122">
        <f t="shared" si="2"/>
        <v>99.476896251089798</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1147</v>
      </c>
      <c r="E187" s="92">
        <v>1141</v>
      </c>
      <c r="F187" s="123">
        <f t="shared" si="2"/>
        <v>99.476896251089798</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c r="E189" s="92"/>
      <c r="F189" s="123" t="str">
        <f t="shared" si="2"/>
        <v>-</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3835</v>
      </c>
      <c r="E191" s="92">
        <v>585</v>
      </c>
      <c r="F191" s="123">
        <f t="shared" si="2"/>
        <v>15.254237288135593</v>
      </c>
    </row>
    <row r="192" spans="1:6" s="3" customFormat="1" x14ac:dyDescent="0.2">
      <c r="A192" s="251" t="s">
        <v>2153</v>
      </c>
      <c r="B192" s="293" t="s">
        <v>2154</v>
      </c>
      <c r="C192" s="327">
        <v>181</v>
      </c>
      <c r="D192" s="92">
        <v>3152</v>
      </c>
      <c r="E192" s="92"/>
      <c r="F192" s="123">
        <f t="shared" si="2"/>
        <v>0</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538983</v>
      </c>
      <c r="E240" s="95">
        <f>+E241+E249-E253+E257+E258+E259</f>
        <v>263382</v>
      </c>
      <c r="F240" s="122">
        <f t="shared" si="3"/>
        <v>48.866476308158141</v>
      </c>
    </row>
    <row r="241" spans="1:6" s="3" customFormat="1" x14ac:dyDescent="0.2">
      <c r="A241" s="251" t="s">
        <v>1788</v>
      </c>
      <c r="B241" s="293" t="s">
        <v>3990</v>
      </c>
      <c r="C241" s="327">
        <v>230</v>
      </c>
      <c r="D241" s="95">
        <f>D242-D245</f>
        <v>285414</v>
      </c>
      <c r="E241" s="95">
        <f>E242-E245</f>
        <v>309871</v>
      </c>
      <c r="F241" s="122">
        <f t="shared" si="3"/>
        <v>108.56895597272734</v>
      </c>
    </row>
    <row r="242" spans="1:6" s="3" customFormat="1" x14ac:dyDescent="0.2">
      <c r="A242" s="251" t="s">
        <v>1789</v>
      </c>
      <c r="B242" s="293" t="s">
        <v>3991</v>
      </c>
      <c r="C242" s="327">
        <v>231</v>
      </c>
      <c r="D242" s="95">
        <f>SUM(D243:D244)</f>
        <v>285414</v>
      </c>
      <c r="E242" s="95">
        <f>SUM(E243:E244)</f>
        <v>309871</v>
      </c>
      <c r="F242" s="122">
        <f t="shared" si="3"/>
        <v>108.56895597272734</v>
      </c>
    </row>
    <row r="243" spans="1:6" s="3" customFormat="1" x14ac:dyDescent="0.2">
      <c r="A243" s="251" t="s">
        <v>1790</v>
      </c>
      <c r="B243" s="293" t="s">
        <v>1791</v>
      </c>
      <c r="C243" s="327">
        <v>232</v>
      </c>
      <c r="D243" s="92">
        <v>285414</v>
      </c>
      <c r="E243" s="92">
        <v>309871</v>
      </c>
      <c r="F243" s="123">
        <f t="shared" si="3"/>
        <v>108.56895597272734</v>
      </c>
    </row>
    <row r="244" spans="1:6" s="3" customFormat="1" x14ac:dyDescent="0.2">
      <c r="A244" s="251" t="s">
        <v>1792</v>
      </c>
      <c r="B244" s="293" t="s">
        <v>1793</v>
      </c>
      <c r="C244" s="327">
        <v>233</v>
      </c>
      <c r="D244" s="92"/>
      <c r="E244" s="92"/>
      <c r="F244" s="123" t="str">
        <f t="shared" si="3"/>
        <v>-</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217679</v>
      </c>
      <c r="E249" s="95">
        <f>SUM(E250:E252)</f>
        <v>0</v>
      </c>
      <c r="F249" s="122">
        <f t="shared" si="3"/>
        <v>0</v>
      </c>
    </row>
    <row r="250" spans="1:6" s="3" customFormat="1" x14ac:dyDescent="0.2">
      <c r="A250" s="251" t="s">
        <v>3263</v>
      </c>
      <c r="B250" s="293" t="s">
        <v>3512</v>
      </c>
      <c r="C250" s="327">
        <v>239</v>
      </c>
      <c r="D250" s="92">
        <v>217679</v>
      </c>
      <c r="E250" s="92"/>
      <c r="F250" s="123">
        <f t="shared" si="3"/>
        <v>0</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0</v>
      </c>
      <c r="E253" s="95">
        <f>SUM(E254:E256)</f>
        <v>69779</v>
      </c>
      <c r="F253" s="122" t="str">
        <f t="shared" si="3"/>
        <v>-</v>
      </c>
    </row>
    <row r="254" spans="1:6" s="3" customFormat="1" x14ac:dyDescent="0.2">
      <c r="A254" s="251" t="s">
        <v>2064</v>
      </c>
      <c r="B254" s="293" t="s">
        <v>1948</v>
      </c>
      <c r="C254" s="327">
        <v>243</v>
      </c>
      <c r="D254" s="92"/>
      <c r="E254" s="92">
        <v>69779</v>
      </c>
      <c r="F254" s="123" t="str">
        <f t="shared" si="3"/>
        <v>-</v>
      </c>
    </row>
    <row r="255" spans="1:6" s="3" customFormat="1" x14ac:dyDescent="0.2">
      <c r="A255" s="251" t="s">
        <v>1757</v>
      </c>
      <c r="B255" s="296" t="s">
        <v>1949</v>
      </c>
      <c r="C255" s="327">
        <v>244</v>
      </c>
      <c r="D255" s="92"/>
      <c r="E255" s="92"/>
      <c r="F255" s="123" t="str">
        <f t="shared" si="3"/>
        <v>-</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34590</v>
      </c>
      <c r="E257" s="92">
        <v>22690</v>
      </c>
      <c r="F257" s="123">
        <f t="shared" si="3"/>
        <v>65.596993350679384</v>
      </c>
    </row>
    <row r="258" spans="1:6" s="3" customFormat="1" x14ac:dyDescent="0.2">
      <c r="A258" s="251" t="s">
        <v>1759</v>
      </c>
      <c r="B258" s="296" t="s">
        <v>2110</v>
      </c>
      <c r="C258" s="327">
        <v>247</v>
      </c>
      <c r="D258" s="92">
        <v>1300</v>
      </c>
      <c r="E258" s="92">
        <v>600</v>
      </c>
      <c r="F258" s="123">
        <f t="shared" si="3"/>
        <v>46.153846153846153</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0</v>
      </c>
      <c r="E261" s="95">
        <f>E262</f>
        <v>0</v>
      </c>
      <c r="F261" s="122" t="str">
        <f t="shared" si="3"/>
        <v>-</v>
      </c>
    </row>
    <row r="262" spans="1:6" s="3" customFormat="1" x14ac:dyDescent="0.2">
      <c r="A262" s="260" t="s">
        <v>60</v>
      </c>
      <c r="B262" s="298" t="s">
        <v>61</v>
      </c>
      <c r="C262" s="327">
        <v>251</v>
      </c>
      <c r="D262" s="93"/>
      <c r="E262" s="93"/>
      <c r="F262" s="124" t="str">
        <f t="shared" si="3"/>
        <v>-</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c r="E266" s="92"/>
      <c r="F266" s="123" t="str">
        <f t="shared" si="4"/>
        <v>-</v>
      </c>
    </row>
    <row r="267" spans="1:6" s="3" customFormat="1" x14ac:dyDescent="0.2">
      <c r="A267" s="251" t="s">
        <v>3836</v>
      </c>
      <c r="B267" s="293" t="s">
        <v>3838</v>
      </c>
      <c r="C267" s="327">
        <v>255</v>
      </c>
      <c r="D267" s="92">
        <v>34590</v>
      </c>
      <c r="E267" s="92">
        <v>22690</v>
      </c>
      <c r="F267" s="123">
        <f t="shared" si="4"/>
        <v>65.596993350679384</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v>1300</v>
      </c>
      <c r="E269" s="92">
        <v>600</v>
      </c>
      <c r="F269" s="123">
        <f t="shared" si="4"/>
        <v>46.153846153846153</v>
      </c>
    </row>
    <row r="270" spans="1:6" s="3" customFormat="1" x14ac:dyDescent="0.2">
      <c r="A270" s="251" t="s">
        <v>2451</v>
      </c>
      <c r="B270" s="293" t="s">
        <v>2452</v>
      </c>
      <c r="C270" s="327">
        <v>258</v>
      </c>
      <c r="D270" s="92"/>
      <c r="E270" s="92"/>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c r="E293" s="92"/>
      <c r="F293" s="123" t="str">
        <f t="shared" si="4"/>
        <v>-</v>
      </c>
    </row>
    <row r="294" spans="1:6" s="3" customFormat="1" x14ac:dyDescent="0.2">
      <c r="A294" s="251" t="s">
        <v>3842</v>
      </c>
      <c r="B294" s="293" t="s">
        <v>3664</v>
      </c>
      <c r="C294" s="327">
        <v>282</v>
      </c>
      <c r="D294" s="92">
        <v>386658</v>
      </c>
      <c r="E294" s="92">
        <v>668974</v>
      </c>
      <c r="F294" s="123">
        <f t="shared" si="4"/>
        <v>173.01439515023614</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v>3152</v>
      </c>
      <c r="E296" s="92"/>
      <c r="F296" s="123">
        <f t="shared" si="4"/>
        <v>0</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32" t="s">
        <v>497</v>
      </c>
      <c r="E330" s="432"/>
      <c r="F330" s="270"/>
      <c r="G330" s="286"/>
    </row>
    <row r="331" spans="1:7" s="271" customFormat="1" ht="15" customHeight="1" x14ac:dyDescent="0.2">
      <c r="A331" s="270" t="str">
        <f>IF(RefStr!H25&lt;&gt;"", "Osoba za kontaktiranje: " &amp; RefStr!H25,"Osoba za kontaktiranje: _________________________________________")</f>
        <v>Osoba za kontaktiranje: MILA KRMPOTIĆ</v>
      </c>
      <c r="B331" s="270"/>
      <c r="D331" s="272"/>
      <c r="E331" s="272"/>
      <c r="F331" s="270"/>
      <c r="G331" s="286"/>
    </row>
    <row r="332" spans="1:7" s="271" customFormat="1" ht="15" customHeight="1" x14ac:dyDescent="0.2">
      <c r="A332" s="270" t="str">
        <f>IF(RefStr!H27="","Telefon za kontakt: _________________","Telefon za kontakt: " &amp; RefStr!H27)</f>
        <v>Telefon za kontakt: 033400625</v>
      </c>
      <c r="B332" s="270"/>
      <c r="F332" s="270"/>
      <c r="G332" s="286"/>
    </row>
    <row r="333" spans="1:7" s="271" customFormat="1" ht="15" customHeight="1" x14ac:dyDescent="0.2">
      <c r="A333" s="270" t="str">
        <f>IF(RefStr!H33="","Odgovorna osoba: _____________________________","Odgovorna osoba: " &amp; RefStr!H33)</f>
        <v>Odgovorna osoba: KRISTINA KRMPOTIĆ</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8" activePane="bottomLeft" state="frozen"/>
      <selection pane="bottomLeft" activeCell="E134" sqref="E13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1929</v>
      </c>
      <c r="B1" s="449"/>
      <c r="C1" s="450" t="s">
        <v>1930</v>
      </c>
      <c r="D1" s="450"/>
      <c r="E1" s="450"/>
      <c r="F1" s="450"/>
    </row>
    <row r="2" spans="1:6" ht="39.950000000000003" customHeight="1" thickBot="1" x14ac:dyDescent="0.25">
      <c r="A2" s="444" t="s">
        <v>2808</v>
      </c>
      <c r="B2" s="444"/>
      <c r="C2" s="444"/>
      <c r="D2" s="445"/>
      <c r="E2" s="452" t="s">
        <v>3534</v>
      </c>
      <c r="F2" s="453"/>
    </row>
    <row r="3" spans="1:6" ht="30" customHeight="1" x14ac:dyDescent="0.2">
      <c r="A3" s="451" t="str">
        <f>"za razdoblje "&amp;IF(RefStr!K10="","________________",TEXT(RefStr!K10,"d. mmmm yyyy.")&amp;" do "&amp;IF(RefStr!K12="","______________",TEXT(RefStr!K12,"d. mmmm yyyy.")))</f>
        <v>za razdoblje 1. siječanj 2020. do 31. prosinac 2020.</v>
      </c>
      <c r="B3" s="451"/>
      <c r="C3" s="451"/>
      <c r="D3" s="451"/>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09353</v>
      </c>
      <c r="C4" s="418"/>
      <c r="D4" s="418"/>
      <c r="E4" s="419">
        <f>SUM(Skriveni!G1293:G1429)</f>
        <v>6821303.2890000008</v>
      </c>
      <c r="F4" s="420"/>
    </row>
    <row r="5" spans="1:6" ht="15" customHeight="1" x14ac:dyDescent="0.2">
      <c r="B5" s="417" t="str">
        <f>"Naziv: "&amp;IF(RefStr!B10&lt;&gt;"",RefStr!B10,"_______________________________________")</f>
        <v>Naziv: OSNOVNA ŠKOLA ANTUNA GUSTAVA MATOŠA</v>
      </c>
      <c r="C5" s="418"/>
      <c r="D5" s="418"/>
      <c r="E5" s="421" t="s">
        <v>2998</v>
      </c>
      <c r="F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8520 Osnovno obrazovanje</v>
      </c>
      <c r="C7" s="436"/>
      <c r="D7" s="436"/>
      <c r="E7" s="436"/>
      <c r="F7" s="436"/>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0</v>
      </c>
      <c r="E12" s="94">
        <f>E13+E17+E20+SUM(E24:E28)</f>
        <v>0</v>
      </c>
      <c r="F12" s="129" t="str">
        <f>IF(D12&gt;0,IF(E12/D12&gt;=100,"&gt;&gt;100",E12/D12*100),"-")</f>
        <v>-</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0</v>
      </c>
      <c r="E35" s="95">
        <f>SUM(E36:E41)</f>
        <v>0</v>
      </c>
      <c r="F35" s="123" t="str">
        <f t="shared" si="0"/>
        <v>-</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4912971</v>
      </c>
      <c r="E121" s="95">
        <f>E122+E125+E128+E129+SUM(E132:E135)</f>
        <v>4835303</v>
      </c>
      <c r="F121" s="123">
        <f t="shared" si="1"/>
        <v>98.419123581230167</v>
      </c>
    </row>
    <row r="122" spans="1:6" s="3" customFormat="1" x14ac:dyDescent="0.2">
      <c r="A122" s="130" t="s">
        <v>2056</v>
      </c>
      <c r="B122" s="103" t="s">
        <v>3219</v>
      </c>
      <c r="C122" s="282">
        <v>111</v>
      </c>
      <c r="D122" s="95">
        <f>SUM(D123:D124)</f>
        <v>4755618</v>
      </c>
      <c r="E122" s="95">
        <f>SUM(E123:E124)</f>
        <v>4680835</v>
      </c>
      <c r="F122" s="123">
        <f t="shared" si="1"/>
        <v>98.427480928871915</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v>4755618</v>
      </c>
      <c r="E124" s="92">
        <v>4680835</v>
      </c>
      <c r="F124" s="123">
        <f t="shared" si="1"/>
        <v>98.427480928871915</v>
      </c>
    </row>
    <row r="125" spans="1:6" s="3" customFormat="1" x14ac:dyDescent="0.2">
      <c r="A125" s="130" t="s">
        <v>2059</v>
      </c>
      <c r="B125" s="103" t="s">
        <v>3220</v>
      </c>
      <c r="C125" s="282">
        <v>114</v>
      </c>
      <c r="D125" s="95">
        <f>SUM(D126:D127)</f>
        <v>0</v>
      </c>
      <c r="E125" s="95">
        <f>SUM(E126:E127)</f>
        <v>0</v>
      </c>
      <c r="F125" s="123" t="str">
        <f t="shared" si="1"/>
        <v>-</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c r="E127" s="92"/>
      <c r="F127" s="123" t="str">
        <f t="shared" si="1"/>
        <v>-</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v>157353</v>
      </c>
      <c r="E133" s="92">
        <v>154468</v>
      </c>
      <c r="F133" s="123">
        <f t="shared" si="1"/>
        <v>98.166542741479347</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4912971</v>
      </c>
      <c r="E148" s="105">
        <f>E12+E29+E35+E42+E82+E89+E96+E114+E121+E136</f>
        <v>4835303</v>
      </c>
      <c r="F148" s="124">
        <f t="shared" si="2"/>
        <v>98.419123581230167</v>
      </c>
    </row>
    <row r="149" spans="1:7" ht="15" customHeight="1" x14ac:dyDescent="0.2"/>
    <row r="150" spans="1:7" s="271" customFormat="1" ht="25.5" customHeight="1" x14ac:dyDescent="0.2">
      <c r="A150" s="270" t="s">
        <v>210</v>
      </c>
      <c r="B150" s="270"/>
      <c r="D150" s="432" t="s">
        <v>497</v>
      </c>
      <c r="E150" s="432"/>
      <c r="F150" s="270"/>
      <c r="G150" s="286"/>
    </row>
    <row r="151" spans="1:7" s="271" customFormat="1" ht="15" customHeight="1" x14ac:dyDescent="0.2">
      <c r="A151" s="270" t="str">
        <f>IF(RefStr!H25&lt;&gt;"", "Osoba za kontaktiranje: " &amp; RefStr!H25,"Osoba za kontaktiranje: _________________________________________")</f>
        <v>Osoba za kontaktiranje: MILA KRMPOTIĆ</v>
      </c>
      <c r="B151" s="270"/>
      <c r="D151" s="272"/>
      <c r="E151" s="272"/>
      <c r="F151" s="270"/>
      <c r="G151" s="286"/>
    </row>
    <row r="152" spans="1:7" s="271" customFormat="1" ht="15" customHeight="1" x14ac:dyDescent="0.2">
      <c r="A152" s="270" t="str">
        <f>IF(RefStr!H27="","Telefon za kontakt: _________________","Telefon za kontakt: " &amp; RefStr!H27)</f>
        <v>Telefon za kontakt: 033400625</v>
      </c>
      <c r="B152" s="270"/>
      <c r="E152" s="270"/>
      <c r="F152" s="270"/>
      <c r="G152" s="286"/>
    </row>
    <row r="153" spans="1:7" s="271" customFormat="1" ht="15" customHeight="1" x14ac:dyDescent="0.2">
      <c r="A153" s="270" t="str">
        <f>IF(RefStr!H33="","Odgovorna osoba: _____________________________","Odgovorna osoba: " &amp; RefStr!H33)</f>
        <v>Odgovorna osoba: KRISTINA KRMPOTIĆ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7"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1929</v>
      </c>
      <c r="B1" s="425"/>
      <c r="C1" s="459" t="s">
        <v>2487</v>
      </c>
      <c r="D1" s="459"/>
      <c r="E1" s="459"/>
    </row>
    <row r="2" spans="1:6" s="262" customFormat="1" ht="48" customHeight="1" thickBot="1" x14ac:dyDescent="0.25">
      <c r="A2" s="456" t="s">
        <v>3348</v>
      </c>
      <c r="B2" s="457"/>
      <c r="C2" s="431"/>
      <c r="D2" s="454" t="s">
        <v>1299</v>
      </c>
      <c r="E2" s="455"/>
    </row>
    <row r="3" spans="1:6" ht="30" customHeight="1" x14ac:dyDescent="0.2">
      <c r="A3" s="458" t="str">
        <f>"za razdoblje "&amp;IF(RefStr!K10="","________________",TEXT(RefStr!K10,"d. mmmm yyyy.")&amp;" do "&amp;IF(RefStr!K12="","______________",TEXT(RefStr!K12,"d. mmmm yyyy.")))</f>
        <v>za razdoblje 1. siječanj 2020. do 31. prosinac 2020.</v>
      </c>
      <c r="B3" s="458"/>
      <c r="C3" s="458"/>
    </row>
    <row r="4" spans="1:6" ht="15" customHeight="1" x14ac:dyDescent="0.2">
      <c r="A4" s="36" t="s">
        <v>1818</v>
      </c>
      <c r="B4" s="417" t="str">
        <f>"RKP: "&amp;IF(RefStr!B6&lt;&gt;"",TEXT(INT(VALUE(RefStr!B6)),"00000"),"_____"&amp;",  "&amp;"MB: "&amp;IF(RefStr!B8&lt;&gt;"",TEXT(INT(VALUE(RefStr!B8)),"00000000"),"________")&amp;"  OIB: "&amp;IF(RefStr!K14&lt;&gt;"",RefStr!K14,"___________"))</f>
        <v>RKP: 09353</v>
      </c>
      <c r="C4" s="460"/>
      <c r="D4" s="419">
        <f>SUM(Skriveni!G1430:G1473)</f>
        <v>709.12099999999998</v>
      </c>
      <c r="E4" s="420"/>
    </row>
    <row r="5" spans="1:6" ht="15" customHeight="1" x14ac:dyDescent="0.2">
      <c r="B5" s="417" t="str">
        <f>"Naziv: "&amp;IF(RefStr!B10&lt;&gt;"",RefStr!B10,"_______________________________________")</f>
        <v>Naziv: OSNOVNA ŠKOLA ANTUNA GUSTAVA MATOŠA</v>
      </c>
      <c r="C5" s="460"/>
      <c r="D5" s="421" t="s">
        <v>2998</v>
      </c>
      <c r="E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8520 Osnovno obrazovanje</v>
      </c>
      <c r="C7" s="436"/>
      <c r="D7" s="436"/>
      <c r="E7" s="436"/>
      <c r="F7" s="436"/>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12019</v>
      </c>
      <c r="E12" s="131">
        <f>E13+E29</f>
        <v>0</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12019</v>
      </c>
      <c r="E29" s="132">
        <f>E30+E37</f>
        <v>0</v>
      </c>
    </row>
    <row r="30" spans="1:5" s="3" customFormat="1" ht="14.1" customHeight="1" x14ac:dyDescent="0.2">
      <c r="A30" s="280" t="s">
        <v>558</v>
      </c>
      <c r="B30" s="281" t="s">
        <v>2188</v>
      </c>
      <c r="C30" s="282">
        <v>19</v>
      </c>
      <c r="D30" s="95">
        <f>SUM(D31:D36)</f>
        <v>12019</v>
      </c>
      <c r="E30" s="132">
        <f>SUM(E31:E36)</f>
        <v>0</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v>12019</v>
      </c>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2" t="s">
        <v>497</v>
      </c>
      <c r="E58" s="432"/>
      <c r="F58" s="270"/>
      <c r="G58" s="286"/>
    </row>
    <row r="59" spans="1:7" s="271" customFormat="1" ht="15" customHeight="1" x14ac:dyDescent="0.2">
      <c r="A59" s="270" t="str">
        <f>IF(RefStr!H25&lt;&gt;"", "Osoba za kontaktiranje: " &amp; RefStr!H25,"Osoba za kontaktiranje: _________________________________________")</f>
        <v>Osoba za kontaktiranje: MILA KRMPOTIĆ</v>
      </c>
      <c r="B59" s="270"/>
      <c r="D59" s="272"/>
      <c r="E59" s="272"/>
      <c r="F59" s="270"/>
      <c r="G59" s="286"/>
    </row>
    <row r="60" spans="1:7" s="271" customFormat="1" ht="15" customHeight="1" x14ac:dyDescent="0.2">
      <c r="A60" s="270" t="str">
        <f>IF(RefStr!H27="","Telefon za kontakt: _________________","Telefon za kontakt: " &amp; RefStr!H27)</f>
        <v>Telefon za kontakt: 033400625</v>
      </c>
      <c r="B60" s="270"/>
      <c r="F60" s="270"/>
      <c r="G60" s="286"/>
    </row>
    <row r="61" spans="1:7" s="271" customFormat="1" ht="15" customHeight="1" x14ac:dyDescent="0.2">
      <c r="A61" s="270" t="str">
        <f>IF(RefStr!H33="","Odgovorna osoba: _____________________________","Odgovorna osoba: " &amp; RefStr!H33)</f>
        <v>Odgovorna osoba: KRISTINA KRMPOTIĆ</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3" activePane="bottomLeft" state="frozen"/>
      <selection pane="bottomLeft" activeCell="D13" sqref="D1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4" t="s">
        <v>1929</v>
      </c>
      <c r="B1" s="425"/>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09353</v>
      </c>
      <c r="C4" s="419">
        <f>SUM(Skriveni!G1474:G1567)</f>
        <v>492635.12900000002</v>
      </c>
      <c r="D4" s="420"/>
    </row>
    <row r="5" spans="1:5" s="23" customFormat="1" ht="15" customHeight="1" x14ac:dyDescent="0.2">
      <c r="B5" s="96" t="str">
        <f>"Naziv: "&amp;IF(RefStr!B10&lt;&gt;"",RefStr!B10,"_______________________________________")</f>
        <v>Naziv: OSNOVNA ŠKOLA ANTUNA GUSTAVA MATOŠA</v>
      </c>
      <c r="C5" s="421" t="s">
        <v>2998</v>
      </c>
      <c r="D5" s="421"/>
    </row>
    <row r="6" spans="1:5" s="23" customFormat="1" ht="15" customHeight="1" x14ac:dyDescent="0.2">
      <c r="A6" s="24"/>
      <c r="B6" s="435" t="str">
        <f xml:space="preserve"> "Razina: " &amp; RefStr!B16 &amp; ", Razdjel: " &amp; TEXT(INT(VALUE(RefStr!B20)), "000")</f>
        <v>Razina: 31, Razdjel: 000</v>
      </c>
      <c r="C6" s="461"/>
      <c r="D6" s="461"/>
      <c r="E6" s="264"/>
    </row>
    <row r="7" spans="1:5" s="23" customFormat="1" ht="15" customHeight="1" x14ac:dyDescent="0.2">
      <c r="A7" s="24"/>
      <c r="B7" s="435" t="str">
        <f>"Djelatnost: " &amp; RefStr!B18 &amp; " " &amp; RefStr!C18</f>
        <v>Djelatnost: 8520 Osnovno obrazovanje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389809</v>
      </c>
    </row>
    <row r="13" spans="1:5" s="2" customFormat="1" x14ac:dyDescent="0.2">
      <c r="A13" s="249"/>
      <c r="B13" s="250" t="s">
        <v>2498</v>
      </c>
      <c r="C13" s="243">
        <v>2</v>
      </c>
      <c r="D13" s="138">
        <f>D14+D15+D23+D24</f>
        <v>4826206</v>
      </c>
    </row>
    <row r="14" spans="1:5" s="2" customFormat="1" x14ac:dyDescent="0.2">
      <c r="A14" s="249"/>
      <c r="B14" s="250" t="s">
        <v>3352</v>
      </c>
      <c r="C14" s="243">
        <v>3</v>
      </c>
      <c r="D14" s="139"/>
    </row>
    <row r="15" spans="1:5" s="2" customFormat="1" x14ac:dyDescent="0.2">
      <c r="A15" s="249" t="s">
        <v>524</v>
      </c>
      <c r="B15" s="250" t="s">
        <v>2198</v>
      </c>
      <c r="C15" s="243">
        <v>4</v>
      </c>
      <c r="D15" s="138">
        <f>SUM(D16:D22)</f>
        <v>4813767</v>
      </c>
    </row>
    <row r="16" spans="1:5" s="2" customFormat="1" x14ac:dyDescent="0.2">
      <c r="A16" s="251" t="s">
        <v>525</v>
      </c>
      <c r="B16" s="252" t="s">
        <v>526</v>
      </c>
      <c r="C16" s="243">
        <v>5</v>
      </c>
      <c r="D16" s="139">
        <v>4116048</v>
      </c>
    </row>
    <row r="17" spans="1:4" s="2" customFormat="1" x14ac:dyDescent="0.2">
      <c r="A17" s="251" t="s">
        <v>527</v>
      </c>
      <c r="B17" s="252" t="s">
        <v>528</v>
      </c>
      <c r="C17" s="243">
        <v>6</v>
      </c>
      <c r="D17" s="139">
        <v>647798</v>
      </c>
    </row>
    <row r="18" spans="1:4" s="2" customFormat="1" x14ac:dyDescent="0.2">
      <c r="A18" s="251" t="s">
        <v>529</v>
      </c>
      <c r="B18" s="252" t="s">
        <v>530</v>
      </c>
      <c r="C18" s="243">
        <v>7</v>
      </c>
      <c r="D18" s="139">
        <v>3069</v>
      </c>
    </row>
    <row r="19" spans="1:4" s="2" customFormat="1" x14ac:dyDescent="0.2">
      <c r="A19" s="251" t="s">
        <v>531</v>
      </c>
      <c r="B19" s="252" t="s">
        <v>532</v>
      </c>
      <c r="C19" s="243">
        <v>8</v>
      </c>
      <c r="D19" s="139"/>
    </row>
    <row r="20" spans="1:4" s="2" customFormat="1" x14ac:dyDescent="0.2">
      <c r="A20" s="251" t="s">
        <v>533</v>
      </c>
      <c r="B20" s="252" t="s">
        <v>534</v>
      </c>
      <c r="C20" s="243">
        <v>9</v>
      </c>
      <c r="D20" s="139">
        <v>46267</v>
      </c>
    </row>
    <row r="21" spans="1:4" s="2" customFormat="1" x14ac:dyDescent="0.2">
      <c r="A21" s="251" t="s">
        <v>535</v>
      </c>
      <c r="B21" s="252" t="s">
        <v>3391</v>
      </c>
      <c r="C21" s="243">
        <v>10</v>
      </c>
      <c r="D21" s="139"/>
    </row>
    <row r="22" spans="1:4" s="2" customFormat="1" x14ac:dyDescent="0.2">
      <c r="A22" s="251" t="s">
        <v>536</v>
      </c>
      <c r="B22" s="252" t="s">
        <v>2152</v>
      </c>
      <c r="C22" s="243">
        <v>11</v>
      </c>
      <c r="D22" s="139">
        <v>585</v>
      </c>
    </row>
    <row r="23" spans="1:4" s="2" customFormat="1" x14ac:dyDescent="0.2">
      <c r="A23" s="249" t="s">
        <v>2153</v>
      </c>
      <c r="B23" s="250" t="s">
        <v>2154</v>
      </c>
      <c r="C23" s="243">
        <v>12</v>
      </c>
      <c r="D23" s="139">
        <v>12439</v>
      </c>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4483876</v>
      </c>
    </row>
    <row r="31" spans="1:4" s="2" customFormat="1" x14ac:dyDescent="0.2">
      <c r="A31" s="251"/>
      <c r="B31" s="250" t="s">
        <v>3352</v>
      </c>
      <c r="C31" s="243">
        <v>20</v>
      </c>
      <c r="D31" s="139"/>
    </row>
    <row r="32" spans="1:4" s="2" customFormat="1" x14ac:dyDescent="0.2">
      <c r="A32" s="249" t="s">
        <v>524</v>
      </c>
      <c r="B32" s="250" t="s">
        <v>3541</v>
      </c>
      <c r="C32" s="243">
        <v>21</v>
      </c>
      <c r="D32" s="138">
        <f>SUM(D33:D39)</f>
        <v>4483876</v>
      </c>
    </row>
    <row r="33" spans="1:4" s="2" customFormat="1" x14ac:dyDescent="0.2">
      <c r="A33" s="251" t="s">
        <v>525</v>
      </c>
      <c r="B33" s="252" t="s">
        <v>526</v>
      </c>
      <c r="C33" s="243">
        <v>22</v>
      </c>
      <c r="D33" s="139">
        <v>3818869</v>
      </c>
    </row>
    <row r="34" spans="1:4" s="2" customFormat="1" x14ac:dyDescent="0.2">
      <c r="A34" s="251" t="s">
        <v>527</v>
      </c>
      <c r="B34" s="252" t="s">
        <v>528</v>
      </c>
      <c r="C34" s="243">
        <v>23</v>
      </c>
      <c r="D34" s="139">
        <v>659405</v>
      </c>
    </row>
    <row r="35" spans="1:4" s="2" customFormat="1" x14ac:dyDescent="0.2">
      <c r="A35" s="251" t="s">
        <v>529</v>
      </c>
      <c r="B35" s="252" t="s">
        <v>530</v>
      </c>
      <c r="C35" s="243">
        <v>24</v>
      </c>
      <c r="D35" s="139">
        <v>5602</v>
      </c>
    </row>
    <row r="36" spans="1:4" s="2" customFormat="1" x14ac:dyDescent="0.2">
      <c r="A36" s="251" t="s">
        <v>531</v>
      </c>
      <c r="B36" s="252" t="s">
        <v>532</v>
      </c>
      <c r="C36" s="243">
        <v>25</v>
      </c>
      <c r="D36" s="139"/>
    </row>
    <row r="37" spans="1:4" s="2" customFormat="1" x14ac:dyDescent="0.2">
      <c r="A37" s="251" t="s">
        <v>533</v>
      </c>
      <c r="B37" s="252" t="s">
        <v>534</v>
      </c>
      <c r="C37" s="243">
        <v>26</v>
      </c>
      <c r="D37" s="139">
        <v>0</v>
      </c>
    </row>
    <row r="38" spans="1:4" s="2" customFormat="1" x14ac:dyDescent="0.2">
      <c r="A38" s="251" t="s">
        <v>535</v>
      </c>
      <c r="B38" s="252" t="s">
        <v>3391</v>
      </c>
      <c r="C38" s="243">
        <v>27</v>
      </c>
      <c r="D38" s="139"/>
    </row>
    <row r="39" spans="1:4" s="2" customFormat="1" x14ac:dyDescent="0.2">
      <c r="A39" s="251" t="s">
        <v>536</v>
      </c>
      <c r="B39" s="252" t="s">
        <v>2152</v>
      </c>
      <c r="C39" s="243">
        <v>28</v>
      </c>
      <c r="D39" s="139">
        <v>0</v>
      </c>
    </row>
    <row r="40" spans="1:4" s="2" customFormat="1" x14ac:dyDescent="0.2">
      <c r="A40" s="254" t="s">
        <v>2153</v>
      </c>
      <c r="B40" s="250" t="s">
        <v>2154</v>
      </c>
      <c r="C40" s="243">
        <v>29</v>
      </c>
      <c r="D40" s="139"/>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732139</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732139</v>
      </c>
    </row>
    <row r="102" spans="1:5" s="2" customFormat="1" x14ac:dyDescent="0.2">
      <c r="A102" s="251"/>
      <c r="B102" s="259" t="s">
        <v>3352</v>
      </c>
      <c r="C102" s="243">
        <v>91</v>
      </c>
      <c r="D102" s="139"/>
    </row>
    <row r="103" spans="1:5" s="2" customFormat="1" x14ac:dyDescent="0.2">
      <c r="A103" s="251" t="s">
        <v>524</v>
      </c>
      <c r="B103" s="259" t="s">
        <v>661</v>
      </c>
      <c r="C103" s="243">
        <v>92</v>
      </c>
      <c r="D103" s="139">
        <v>732139</v>
      </c>
    </row>
    <row r="104" spans="1:5" s="2" customFormat="1" x14ac:dyDescent="0.2">
      <c r="A104" s="251" t="s">
        <v>2153</v>
      </c>
      <c r="B104" s="259" t="s">
        <v>2154</v>
      </c>
      <c r="C104" s="243">
        <v>93</v>
      </c>
      <c r="D104" s="139"/>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32" t="s">
        <v>497</v>
      </c>
      <c r="D108" s="432"/>
      <c r="E108" s="270"/>
    </row>
    <row r="109" spans="1:5" s="271" customFormat="1" ht="15" customHeight="1" x14ac:dyDescent="0.2">
      <c r="A109" s="270" t="str">
        <f>IF(RefStr!H25&lt;&gt;"", "Osoba za kontaktiranje: " &amp; RefStr!H25,"Osoba za kontaktiranje: _________________________________________")</f>
        <v>Osoba za kontaktiranje: MILA KRMPOTIĆ</v>
      </c>
      <c r="B109" s="270"/>
      <c r="C109" s="272"/>
      <c r="D109" s="272"/>
      <c r="E109" s="270"/>
    </row>
    <row r="110" spans="1:5" s="271" customFormat="1" ht="15" customHeight="1" x14ac:dyDescent="0.2">
      <c r="A110" s="270" t="str">
        <f>IF(RefStr!H27="","Telefon za kontakt: _________________","Telefon za kontakt: " &amp; RefStr!H27)</f>
        <v>Telefon za kontakt: 033400625</v>
      </c>
      <c r="B110" s="270"/>
      <c r="E110" s="270"/>
    </row>
    <row r="111" spans="1:5" s="271" customFormat="1" ht="15" customHeight="1" x14ac:dyDescent="0.2">
      <c r="A111" s="270" t="str">
        <f>IF(RefStr!H33="","Odgovorna osoba: _____________________________","Odgovorna osoba: " &amp; RefStr!H33)</f>
        <v>Odgovorna osoba: KRISTINA KRMPOTIĆ</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285" activePane="bottomLeft" state="frozen"/>
      <selection pane="bottomLeft" activeCell="B293" sqref="B293"/>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3</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9353</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3</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Provjera</v>
      </c>
      <c r="C204" s="170" t="s">
        <v>1460</v>
      </c>
      <c r="E204" s="216">
        <v>0</v>
      </c>
      <c r="F204" s="216">
        <f t="shared" si="14"/>
        <v>1</v>
      </c>
      <c r="G204" s="236"/>
      <c r="H204" s="236"/>
      <c r="L204" s="214">
        <f>IF(AND(PRRAS!D166&gt;0,SUM(PRRAS!D701:D702)=0),1,0)</f>
        <v>1</v>
      </c>
      <c r="M204" s="214">
        <f>IF(AND(PRRAS!E166&gt;0,SUM(PRRAS!E701:E702)=0),1,0)</f>
        <v>1</v>
      </c>
    </row>
    <row r="205" spans="1:14" ht="30" customHeight="1" x14ac:dyDescent="0.2">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Provjera</v>
      </c>
      <c r="C211" s="170" t="s">
        <v>3033</v>
      </c>
      <c r="E211" s="216">
        <v>0</v>
      </c>
      <c r="F211" s="216">
        <f t="shared" si="14"/>
        <v>1</v>
      </c>
      <c r="L211" s="214">
        <f>IF(AND(PRRAS!D222&gt;0,PRRAS!D743=0),1,0)</f>
        <v>1</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Računovodstvo</cp:lastModifiedBy>
  <cp:lastPrinted>2021-01-30T15:06:03Z</cp:lastPrinted>
  <dcterms:created xsi:type="dcterms:W3CDTF">2001-11-21T09:32:18Z</dcterms:created>
  <dcterms:modified xsi:type="dcterms:W3CDTF">2021-01-30T15:06:10Z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